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8805" windowHeight="10935"/>
  </bookViews>
  <sheets>
    <sheet name="kalkulacja ceny oferty" sheetId="4" r:id="rId1"/>
    <sheet name="Arkusz1" sheetId="1" r:id="rId2"/>
    <sheet name="Arkusz2" sheetId="2" r:id="rId3"/>
    <sheet name="Arkusz3" sheetId="3" r:id="rId4"/>
  </sheets>
  <externalReferences>
    <externalReference r:id="rId5"/>
    <externalReference r:id="rId6"/>
  </externalReferences>
  <definedNames>
    <definedName name="_xlnm.Database">#REF!</definedName>
    <definedName name="_xlnm.Print_Area" localSheetId="0">'kalkulacja ceny oferty'!$A$1:$H$187</definedName>
  </definedNames>
  <calcPr calcId="125725"/>
</workbook>
</file>

<file path=xl/calcChain.xml><?xml version="1.0" encoding="utf-8"?>
<calcChain xmlns="http://schemas.openxmlformats.org/spreadsheetml/2006/main">
  <c r="B8" i="4"/>
  <c r="A27"/>
  <c r="J177"/>
  <c r="H177"/>
  <c r="E177"/>
  <c r="J174"/>
  <c r="E174"/>
  <c r="J171"/>
  <c r="E171"/>
  <c r="J168"/>
  <c r="E168"/>
  <c r="J165"/>
  <c r="E165"/>
  <c r="J162"/>
  <c r="E162"/>
  <c r="J159"/>
  <c r="E159"/>
  <c r="J156"/>
  <c r="E156"/>
  <c r="J153"/>
  <c r="E153"/>
  <c r="J150"/>
  <c r="E150"/>
  <c r="J147"/>
  <c r="E147"/>
  <c r="J144"/>
  <c r="E144"/>
  <c r="J141"/>
  <c r="E141"/>
  <c r="J138"/>
  <c r="E138"/>
  <c r="J135"/>
  <c r="E135"/>
  <c r="J132"/>
  <c r="E132"/>
  <c r="J129"/>
  <c r="E129"/>
  <c r="J126"/>
  <c r="E126"/>
  <c r="J123"/>
  <c r="E123"/>
  <c r="J120"/>
  <c r="E120"/>
  <c r="J117"/>
  <c r="E117"/>
  <c r="J114"/>
  <c r="E114"/>
  <c r="E111"/>
  <c r="D111"/>
  <c r="D114" s="1"/>
  <c r="D117" s="1"/>
  <c r="D120" s="1"/>
  <c r="D123" s="1"/>
  <c r="D126" s="1"/>
  <c r="D129" s="1"/>
  <c r="D132" s="1"/>
  <c r="D135" s="1"/>
  <c r="D138" s="1"/>
  <c r="D141" s="1"/>
  <c r="D144" s="1"/>
  <c r="D147" s="1"/>
  <c r="D150" s="1"/>
  <c r="D153" s="1"/>
  <c r="D156" s="1"/>
  <c r="D159" s="1"/>
  <c r="D162" s="1"/>
  <c r="J108"/>
  <c r="E108"/>
  <c r="E105"/>
  <c r="E102"/>
  <c r="E99"/>
  <c r="E96"/>
  <c r="E93"/>
  <c r="E90"/>
  <c r="E87"/>
  <c r="E84"/>
  <c r="E81"/>
  <c r="E78"/>
  <c r="E75"/>
  <c r="D75"/>
  <c r="E72"/>
  <c r="E69"/>
  <c r="E66"/>
  <c r="D66"/>
  <c r="D181" s="1"/>
  <c r="E63"/>
  <c r="E60"/>
  <c r="E57"/>
  <c r="B48"/>
  <c r="A51" s="1"/>
  <c r="A54" s="1"/>
  <c r="A57" s="1"/>
  <c r="F57" s="1"/>
  <c r="B39"/>
  <c r="B36"/>
  <c r="B33"/>
  <c r="B30"/>
  <c r="B181" s="1"/>
  <c r="A30"/>
  <c r="I25"/>
  <c r="A24"/>
  <c r="I22"/>
  <c r="F21"/>
  <c r="F24" s="1"/>
  <c r="F22" l="1"/>
  <c r="A33"/>
  <c r="A36" s="1"/>
  <c r="A39" s="1"/>
  <c r="A42" s="1"/>
  <c r="A45" s="1"/>
  <c r="F13"/>
  <c r="F60"/>
  <c r="F58"/>
  <c r="H58" s="1"/>
  <c r="J27"/>
  <c r="G58" l="1"/>
  <c r="F23"/>
  <c r="F25"/>
  <c r="F61"/>
  <c r="N22"/>
  <c r="N23" s="1"/>
  <c r="F59"/>
  <c r="H59" l="1"/>
  <c r="G59"/>
  <c r="H61"/>
  <c r="G61"/>
  <c r="H25"/>
  <c r="F26"/>
  <c r="G60"/>
  <c r="H60"/>
  <c r="I61"/>
  <c r="F62"/>
  <c r="H62" l="1"/>
  <c r="G62"/>
  <c r="H26"/>
  <c r="F27"/>
  <c r="F63"/>
  <c r="H63" l="1"/>
  <c r="G63"/>
  <c r="H27"/>
  <c r="I28" s="1"/>
  <c r="G27"/>
  <c r="F30"/>
  <c r="F28"/>
  <c r="I64"/>
  <c r="F64"/>
  <c r="H64" l="1"/>
  <c r="G64"/>
  <c r="H28"/>
  <c r="G28"/>
  <c r="F29"/>
  <c r="G30"/>
  <c r="F31"/>
  <c r="F33"/>
  <c r="H30"/>
  <c r="F65"/>
  <c r="H65" l="1"/>
  <c r="G65"/>
  <c r="F34"/>
  <c r="F36"/>
  <c r="H29"/>
  <c r="I31" s="1"/>
  <c r="G29"/>
  <c r="H31"/>
  <c r="G31"/>
  <c r="F32"/>
  <c r="F66"/>
  <c r="H66" l="1"/>
  <c r="G66"/>
  <c r="H32"/>
  <c r="G32"/>
  <c r="F39"/>
  <c r="F37"/>
  <c r="G33"/>
  <c r="H34"/>
  <c r="G34"/>
  <c r="F35"/>
  <c r="H33"/>
  <c r="I34" s="1"/>
  <c r="F67"/>
  <c r="I67"/>
  <c r="H35" l="1"/>
  <c r="G35"/>
  <c r="F42"/>
  <c r="F40"/>
  <c r="H36"/>
  <c r="I37" s="1"/>
  <c r="J39" s="1"/>
  <c r="O22" s="1"/>
  <c r="O23" s="1"/>
  <c r="H67"/>
  <c r="G67"/>
  <c r="H37"/>
  <c r="G37"/>
  <c r="F38"/>
  <c r="H39" s="1"/>
  <c r="G36"/>
  <c r="F68"/>
  <c r="F45" l="1"/>
  <c r="F43"/>
  <c r="H68"/>
  <c r="G68"/>
  <c r="H38"/>
  <c r="I40" s="1"/>
  <c r="G38"/>
  <c r="H40"/>
  <c r="G40"/>
  <c r="F41"/>
  <c r="G39"/>
  <c r="F69"/>
  <c r="H69" l="1"/>
  <c r="G69"/>
  <c r="H41"/>
  <c r="G41"/>
  <c r="F46"/>
  <c r="F48"/>
  <c r="H42"/>
  <c r="I43" s="1"/>
  <c r="H43"/>
  <c r="G43"/>
  <c r="F44"/>
  <c r="G45" s="1"/>
  <c r="G42"/>
  <c r="F70"/>
  <c r="F49" l="1"/>
  <c r="F51"/>
  <c r="H70"/>
  <c r="G70"/>
  <c r="H44"/>
  <c r="G44"/>
  <c r="H46"/>
  <c r="G46"/>
  <c r="F47"/>
  <c r="H45"/>
  <c r="I46" s="1"/>
  <c r="F71"/>
  <c r="I70"/>
  <c r="H47" l="1"/>
  <c r="G47"/>
  <c r="F52"/>
  <c r="F54"/>
  <c r="G48"/>
  <c r="H71"/>
  <c r="G71"/>
  <c r="H49"/>
  <c r="G49"/>
  <c r="F50"/>
  <c r="G51" s="1"/>
  <c r="H48"/>
  <c r="I49" s="1"/>
  <c r="J51" s="1"/>
  <c r="P22" s="1"/>
  <c r="P23" s="1"/>
  <c r="F72"/>
  <c r="H72" l="1"/>
  <c r="G72"/>
  <c r="F55"/>
  <c r="H50"/>
  <c r="G50"/>
  <c r="H52"/>
  <c r="G52"/>
  <c r="F53"/>
  <c r="G54" s="1"/>
  <c r="H51"/>
  <c r="I52" s="1"/>
  <c r="F73"/>
  <c r="I73"/>
  <c r="H54" l="1"/>
  <c r="H73"/>
  <c r="G73"/>
  <c r="H53"/>
  <c r="G53"/>
  <c r="H55"/>
  <c r="G55"/>
  <c r="F56"/>
  <c r="J75"/>
  <c r="F74"/>
  <c r="G56" l="1"/>
  <c r="G57"/>
  <c r="H57"/>
  <c r="H56"/>
  <c r="I58" s="1"/>
  <c r="H74"/>
  <c r="G74"/>
  <c r="I55"/>
  <c r="J63" s="1"/>
  <c r="F75"/>
  <c r="R22"/>
  <c r="R23" s="1"/>
  <c r="Q22" l="1"/>
  <c r="Q23" s="1"/>
  <c r="P63"/>
  <c r="H75"/>
  <c r="G75"/>
  <c r="F76"/>
  <c r="I76"/>
  <c r="H76" l="1"/>
  <c r="G76"/>
  <c r="F77"/>
  <c r="H77" l="1"/>
  <c r="G77"/>
  <c r="F78"/>
  <c r="H78" l="1"/>
  <c r="G78"/>
  <c r="F79"/>
  <c r="I79"/>
  <c r="H79" l="1"/>
  <c r="G79"/>
  <c r="F80"/>
  <c r="H80" l="1"/>
  <c r="G80"/>
  <c r="F81"/>
  <c r="H81" l="1"/>
  <c r="G81"/>
  <c r="F82"/>
  <c r="I82"/>
  <c r="H82" l="1"/>
  <c r="G82"/>
  <c r="F83"/>
  <c r="H83" l="1"/>
  <c r="G83"/>
  <c r="F84"/>
  <c r="H84" l="1"/>
  <c r="G84"/>
  <c r="F85"/>
  <c r="I85"/>
  <c r="J87" s="1"/>
  <c r="H85" l="1"/>
  <c r="G85"/>
  <c r="S22"/>
  <c r="S23" s="1"/>
  <c r="F86"/>
  <c r="H86" l="1"/>
  <c r="G86"/>
  <c r="F87"/>
  <c r="H87" l="1"/>
  <c r="G87"/>
  <c r="F88"/>
  <c r="I88"/>
  <c r="H88" l="1"/>
  <c r="G88"/>
  <c r="F89"/>
  <c r="H89" l="1"/>
  <c r="G89"/>
  <c r="F90"/>
  <c r="H90" l="1"/>
  <c r="G90"/>
  <c r="I91"/>
  <c r="F91"/>
  <c r="H91" l="1"/>
  <c r="G91"/>
  <c r="F92"/>
  <c r="H92" l="1"/>
  <c r="G92"/>
  <c r="F93"/>
  <c r="H93" l="1"/>
  <c r="G93"/>
  <c r="I94"/>
  <c r="F94"/>
  <c r="H94" l="1"/>
  <c r="G94"/>
  <c r="F95"/>
  <c r="H95" l="1"/>
  <c r="G95"/>
  <c r="F96"/>
  <c r="H96" l="1"/>
  <c r="G96"/>
  <c r="I97"/>
  <c r="J99" s="1"/>
  <c r="F97"/>
  <c r="H97" l="1"/>
  <c r="G97"/>
  <c r="T22"/>
  <c r="T23" s="1"/>
  <c r="F98"/>
  <c r="H98" l="1"/>
  <c r="G98"/>
  <c r="F99"/>
  <c r="H99" l="1"/>
  <c r="G99"/>
  <c r="F100"/>
  <c r="I100"/>
  <c r="H100" l="1"/>
  <c r="G100"/>
  <c r="F101"/>
  <c r="H101" l="1"/>
  <c r="G101"/>
  <c r="F102"/>
  <c r="H102" l="1"/>
  <c r="G102"/>
  <c r="F103"/>
  <c r="I103"/>
  <c r="H103" l="1"/>
  <c r="G103"/>
  <c r="F104"/>
  <c r="H104" l="1"/>
  <c r="G104"/>
  <c r="F105"/>
  <c r="H105" l="1"/>
  <c r="H106" s="1"/>
  <c r="I109" s="1"/>
  <c r="G105"/>
  <c r="F106"/>
  <c r="F107" l="1"/>
  <c r="G106"/>
  <c r="N107"/>
  <c r="N108" s="1"/>
  <c r="H181"/>
  <c r="F14" s="1"/>
  <c r="I106"/>
  <c r="J111" s="1"/>
  <c r="F108" l="1"/>
  <c r="G107"/>
  <c r="I181"/>
  <c r="U22"/>
  <c r="U23" s="1"/>
  <c r="J181"/>
  <c r="F109" l="1"/>
  <c r="G108"/>
  <c r="F110" l="1"/>
  <c r="G109"/>
  <c r="F111" l="1"/>
  <c r="G110"/>
  <c r="F112" l="1"/>
  <c r="G111"/>
  <c r="F113" l="1"/>
  <c r="G112"/>
  <c r="F114" l="1"/>
  <c r="G113"/>
  <c r="F115" l="1"/>
  <c r="G114"/>
  <c r="F116" l="1"/>
  <c r="G115"/>
  <c r="F117" l="1"/>
  <c r="G116"/>
  <c r="F118" l="1"/>
  <c r="G117"/>
  <c r="F119" l="1"/>
  <c r="G118"/>
  <c r="F120" l="1"/>
  <c r="G119"/>
  <c r="F121" l="1"/>
  <c r="G120"/>
  <c r="F122" l="1"/>
  <c r="G121"/>
  <c r="F123" l="1"/>
  <c r="G122"/>
  <c r="F124" l="1"/>
  <c r="G123"/>
  <c r="F125" l="1"/>
  <c r="G124"/>
  <c r="F126" l="1"/>
  <c r="G125"/>
  <c r="F127" l="1"/>
  <c r="G126"/>
  <c r="F128" l="1"/>
  <c r="G127"/>
  <c r="F129" l="1"/>
  <c r="G128"/>
  <c r="F130" l="1"/>
  <c r="G129"/>
  <c r="F131" l="1"/>
  <c r="G130"/>
  <c r="F132" l="1"/>
  <c r="G131"/>
  <c r="F133" l="1"/>
  <c r="G132"/>
  <c r="F134" l="1"/>
  <c r="G133"/>
  <c r="F135" l="1"/>
  <c r="G134"/>
  <c r="F136" l="1"/>
  <c r="G135"/>
  <c r="F137" l="1"/>
  <c r="G136"/>
  <c r="F138" l="1"/>
  <c r="G137"/>
  <c r="F139" l="1"/>
  <c r="G138"/>
  <c r="F140" l="1"/>
  <c r="G139"/>
  <c r="F141" l="1"/>
  <c r="G140"/>
  <c r="F142" l="1"/>
  <c r="G141"/>
  <c r="F143" l="1"/>
  <c r="G142"/>
  <c r="F144" l="1"/>
  <c r="G143"/>
  <c r="F145" l="1"/>
  <c r="G144"/>
  <c r="F146" l="1"/>
  <c r="G145"/>
  <c r="F147" l="1"/>
  <c r="G146"/>
  <c r="F148" l="1"/>
  <c r="G147"/>
  <c r="F149" l="1"/>
  <c r="G148"/>
  <c r="F150" l="1"/>
  <c r="G149"/>
  <c r="F151" l="1"/>
  <c r="G150"/>
  <c r="F152" l="1"/>
  <c r="G151"/>
  <c r="F153" l="1"/>
  <c r="G152"/>
  <c r="F154" l="1"/>
  <c r="G153"/>
  <c r="F155" l="1"/>
  <c r="G154"/>
  <c r="F156" l="1"/>
  <c r="G155"/>
  <c r="F157" l="1"/>
  <c r="G156"/>
  <c r="F158" l="1"/>
  <c r="G157"/>
  <c r="F159" l="1"/>
  <c r="G158"/>
  <c r="F160" l="1"/>
  <c r="G159"/>
  <c r="F161" l="1"/>
  <c r="G160"/>
  <c r="F162" l="1"/>
  <c r="G161"/>
  <c r="F163" l="1"/>
  <c r="G162"/>
  <c r="F164" l="1"/>
  <c r="G163"/>
  <c r="F165" l="1"/>
  <c r="G164"/>
  <c r="F166" l="1"/>
  <c r="G165"/>
  <c r="F167" l="1"/>
  <c r="G166"/>
  <c r="F168" l="1"/>
  <c r="G167"/>
  <c r="F169" l="1"/>
  <c r="G168"/>
  <c r="F170" l="1"/>
  <c r="G169"/>
  <c r="F171" l="1"/>
  <c r="G170"/>
  <c r="F172" l="1"/>
  <c r="G171"/>
  <c r="F173" l="1"/>
  <c r="G172"/>
  <c r="F174" l="1"/>
  <c r="G173"/>
  <c r="F175" l="1"/>
  <c r="G174"/>
  <c r="F176" l="1"/>
  <c r="G175"/>
  <c r="F177" l="1"/>
  <c r="G177" s="1"/>
  <c r="G176"/>
  <c r="G181" l="1"/>
</calcChain>
</file>

<file path=xl/sharedStrings.xml><?xml version="1.0" encoding="utf-8"?>
<sst xmlns="http://schemas.openxmlformats.org/spreadsheetml/2006/main" count="93" uniqueCount="92">
  <si>
    <t>PGK "Partner" Lędziny</t>
  </si>
  <si>
    <t>Kwota kredytu</t>
  </si>
  <si>
    <t>Nazwa zadania</t>
  </si>
  <si>
    <t>„Uporządkowanie gospodarki ściekowej w Gminie Lędziny”</t>
  </si>
  <si>
    <t>Stopa dopłat w %</t>
  </si>
  <si>
    <t>Okres dopłat  w miesiącach</t>
  </si>
  <si>
    <t>Okres wypłaty kredytu</t>
  </si>
  <si>
    <t>Okres karencji</t>
  </si>
  <si>
    <t>Okres naliczania dopłat</t>
  </si>
  <si>
    <t>Okres przekazywania dopłat</t>
  </si>
  <si>
    <t>Wnioskowana kwota dopłat w zł</t>
  </si>
  <si>
    <t>Kwota dopłat - wypłaty w 2012r.</t>
  </si>
  <si>
    <t>Wyliczona kwota dopłat</t>
  </si>
  <si>
    <t>Procent kwoty kredytu</t>
  </si>
  <si>
    <t>Saldo początkowe</t>
  </si>
  <si>
    <t>Kwota wypłaty transzy</t>
  </si>
  <si>
    <t>Data wypłaty                               (dd-mm-rrrr)</t>
  </si>
  <si>
    <t>Kwota spłaty raty</t>
  </si>
  <si>
    <t>Data spłaty raty   (dd-mm-rrrr)</t>
  </si>
  <si>
    <t>Saldo końcowe</t>
  </si>
  <si>
    <t xml:space="preserve">Kwota dopłat </t>
  </si>
  <si>
    <t>Kwota dopłat do wypłaty</t>
  </si>
  <si>
    <t>Dopłaty w latach</t>
  </si>
  <si>
    <t>30-06-2012</t>
  </si>
  <si>
    <t>30-09-2012</t>
  </si>
  <si>
    <t>30-09-2013</t>
  </si>
  <si>
    <t>31-12-2013</t>
  </si>
  <si>
    <t>31-03-2014</t>
  </si>
  <si>
    <t>30-06-2014</t>
  </si>
  <si>
    <t>30-09-2014</t>
  </si>
  <si>
    <t>31-12-2014</t>
  </si>
  <si>
    <t>31-03-2015</t>
  </si>
  <si>
    <t>30-06-2015</t>
  </si>
  <si>
    <t>30-09-2015</t>
  </si>
  <si>
    <t>31-12-2015</t>
  </si>
  <si>
    <t>31-03-2016</t>
  </si>
  <si>
    <t>30-06-2016</t>
  </si>
  <si>
    <t>30-09-2016</t>
  </si>
  <si>
    <t>31-12-2016</t>
  </si>
  <si>
    <t>31-03-2017</t>
  </si>
  <si>
    <t>30-06-2017</t>
  </si>
  <si>
    <t>30-09-2017</t>
  </si>
  <si>
    <t>31-12-2017</t>
  </si>
  <si>
    <t>31-03-2018</t>
  </si>
  <si>
    <t>30-06-2018</t>
  </si>
  <si>
    <t>30-09-2018</t>
  </si>
  <si>
    <t>31-12-2018</t>
  </si>
  <si>
    <t>31-03-2019</t>
  </si>
  <si>
    <t>30-06-2019</t>
  </si>
  <si>
    <t>30-09-2019</t>
  </si>
  <si>
    <t>31-12-2019</t>
  </si>
  <si>
    <t>31-03-2020</t>
  </si>
  <si>
    <t>30-06-2020</t>
  </si>
  <si>
    <t>30-09-2020</t>
  </si>
  <si>
    <t>31-12-2020</t>
  </si>
  <si>
    <t>31-03-2021</t>
  </si>
  <si>
    <t>30-06-2021</t>
  </si>
  <si>
    <t>30-09-2021</t>
  </si>
  <si>
    <t>31-12-2021</t>
  </si>
  <si>
    <t>31-03-2022</t>
  </si>
  <si>
    <t>30-06-2022</t>
  </si>
  <si>
    <t>30-09-2022</t>
  </si>
  <si>
    <t>31-12-2022</t>
  </si>
  <si>
    <t>31-03-2023</t>
  </si>
  <si>
    <t>30-06-2023</t>
  </si>
  <si>
    <t>30-09-2023</t>
  </si>
  <si>
    <t>31-12-2023</t>
  </si>
  <si>
    <t>31-03-2024</t>
  </si>
  <si>
    <t>30-06-2024</t>
  </si>
  <si>
    <t>30-09-2024</t>
  </si>
  <si>
    <t>31-12-2024</t>
  </si>
  <si>
    <t>31-03-2025</t>
  </si>
  <si>
    <t>30-06-2025</t>
  </si>
  <si>
    <t>SUMA</t>
  </si>
  <si>
    <t>10-10-2012</t>
  </si>
  <si>
    <t>od styczeń 2013 do październik 2019</t>
  </si>
  <si>
    <t>do 2015-06-29</t>
  </si>
  <si>
    <t>od 2012-10-10 do 2019-07-31</t>
  </si>
  <si>
    <t>Kwota odsetek</t>
  </si>
  <si>
    <t>marża banku</t>
  </si>
  <si>
    <t>stopa oprocentowania</t>
  </si>
  <si>
    <t>Zamawiający</t>
  </si>
  <si>
    <t>od 2012-12-10 do 2015-03-31</t>
  </si>
  <si>
    <t>INSTRUKCJA WYPEŁNIANIA:</t>
  </si>
  <si>
    <t>UWAGA: Tabela powinna być sporządzona w wersji elektronicznej i załączona do papierowej wersji wniosku.</t>
  </si>
  <si>
    <t>2. odsetki zostaną obliczone automatycznie</t>
  </si>
  <si>
    <t xml:space="preserve">1. w komórce B10 należy wpisać marżę Banku, </t>
  </si>
  <si>
    <t>UWAGA: Tabela powinna być sporządzona w wersji elektronicznej i załączona na płycie CD oraz w formie wydruku do papierowej wersji oferty.</t>
  </si>
  <si>
    <t>z dn. 17.08.2012</t>
  </si>
  <si>
    <t>Załącznik do Formularza Cenowego (kalkulacja) - Harmonogram prognozowanych transz i spłat rat - arkusz obliczeń ceny oferty</t>
  </si>
  <si>
    <t>stawka WIBOR 3M</t>
  </si>
  <si>
    <t>Liczba dni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</si>
</sst>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d/m/yyyy;@"/>
    <numFmt numFmtId="167" formatCode="0.0%"/>
  </numFmts>
  <fonts count="1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Arial CE"/>
      <charset val="238"/>
    </font>
    <font>
      <sz val="9"/>
      <color theme="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0"/>
      <name val="Calibri"/>
      <family val="2"/>
      <charset val="238"/>
    </font>
    <font>
      <i/>
      <strike/>
      <sz val="9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8"/>
      <color theme="8" tint="0.59999389629810485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9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165" fontId="5" fillId="0" borderId="0" xfId="1" applyNumberFormat="1" applyFont="1" applyBorder="1"/>
    <xf numFmtId="0" fontId="1" fillId="0" borderId="0" xfId="1" applyFont="1" applyBorder="1"/>
    <xf numFmtId="0" fontId="2" fillId="0" borderId="0" xfId="1" applyFont="1" applyAlignment="1">
      <alignment horizontal="left" wrapText="1"/>
    </xf>
    <xf numFmtId="0" fontId="7" fillId="0" borderId="0" xfId="1" applyFont="1" applyAlignment="1">
      <alignment horizontal="left" vertical="top" wrapText="1"/>
    </xf>
    <xf numFmtId="0" fontId="5" fillId="0" borderId="0" xfId="1" applyFont="1" applyFill="1" applyBorder="1"/>
    <xf numFmtId="4" fontId="5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/>
    <xf numFmtId="0" fontId="2" fillId="0" borderId="0" xfId="0" applyFont="1"/>
    <xf numFmtId="4" fontId="10" fillId="0" borderId="0" xfId="1" applyNumberFormat="1" applyFont="1" applyBorder="1" applyAlignment="1">
      <alignment horizontal="righ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right" vertical="center" wrapText="1"/>
    </xf>
    <xf numFmtId="164" fontId="11" fillId="0" borderId="5" xfId="1" applyNumberFormat="1" applyFont="1" applyBorder="1" applyAlignment="1">
      <alignment horizontal="right" vertical="center" wrapText="1"/>
    </xf>
    <xf numFmtId="14" fontId="11" fillId="0" borderId="5" xfId="1" applyNumberFormat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right" vertical="center" wrapText="1"/>
    </xf>
    <xf numFmtId="4" fontId="10" fillId="0" borderId="0" xfId="1" applyNumberFormat="1" applyFont="1" applyFill="1" applyBorder="1" applyAlignment="1">
      <alignment horizontal="right" vertical="center" wrapText="1"/>
    </xf>
    <xf numFmtId="164" fontId="11" fillId="0" borderId="4" xfId="1" applyNumberFormat="1" applyFont="1" applyBorder="1" applyAlignment="1">
      <alignment horizontal="right" vertical="center" wrapText="1"/>
    </xf>
    <xf numFmtId="164" fontId="11" fillId="0" borderId="5" xfId="1" applyNumberFormat="1" applyFont="1" applyFill="1" applyBorder="1" applyAlignment="1">
      <alignment horizontal="right" vertical="center" wrapText="1"/>
    </xf>
    <xf numFmtId="2" fontId="10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center" vertical="center" wrapText="1"/>
    </xf>
    <xf numFmtId="164" fontId="12" fillId="0" borderId="7" xfId="1" applyNumberFormat="1" applyFont="1" applyBorder="1" applyAlignment="1">
      <alignment horizontal="center" vertical="center" wrapText="1"/>
    </xf>
    <xf numFmtId="164" fontId="11" fillId="0" borderId="8" xfId="1" applyNumberFormat="1" applyFont="1" applyBorder="1" applyAlignment="1">
      <alignment horizontal="right" vertical="center" wrapText="1"/>
    </xf>
    <xf numFmtId="164" fontId="11" fillId="0" borderId="8" xfId="1" applyNumberFormat="1" applyFont="1" applyBorder="1" applyAlignment="1">
      <alignment horizontal="center" vertical="center" wrapText="1"/>
    </xf>
    <xf numFmtId="164" fontId="11" fillId="0" borderId="9" xfId="1" applyNumberFormat="1" applyFont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10" fillId="0" borderId="0" xfId="1" applyFont="1" applyAlignment="1">
      <alignment horizontal="right"/>
    </xf>
    <xf numFmtId="9" fontId="13" fillId="0" borderId="0" xfId="1" applyNumberFormat="1" applyFont="1" applyBorder="1"/>
    <xf numFmtId="9" fontId="13" fillId="0" borderId="0" xfId="1" applyNumberFormat="1" applyFont="1"/>
    <xf numFmtId="0" fontId="12" fillId="0" borderId="0" xfId="1" applyFont="1" applyAlignment="1">
      <alignment horizontal="center" wrapText="1"/>
    </xf>
    <xf numFmtId="9" fontId="10" fillId="0" borderId="0" xfId="1" applyNumberFormat="1" applyFont="1"/>
    <xf numFmtId="0" fontId="11" fillId="0" borderId="5" xfId="1" applyFont="1" applyFill="1" applyBorder="1" applyAlignment="1">
      <alignment horizontal="right"/>
    </xf>
    <xf numFmtId="10" fontId="12" fillId="0" borderId="5" xfId="3" applyNumberFormat="1" applyFont="1" applyFill="1" applyBorder="1" applyAlignment="1">
      <alignment horizontal="center" wrapText="1"/>
    </xf>
    <xf numFmtId="0" fontId="11" fillId="0" borderId="5" xfId="1" applyFont="1" applyBorder="1" applyAlignment="1">
      <alignment horizontal="right"/>
    </xf>
    <xf numFmtId="10" fontId="12" fillId="0" borderId="5" xfId="3" applyNumberFormat="1" applyFont="1" applyBorder="1" applyAlignment="1">
      <alignment horizontal="center" wrapText="1"/>
    </xf>
    <xf numFmtId="10" fontId="12" fillId="2" borderId="5" xfId="3" applyNumberFormat="1" applyFont="1" applyFill="1" applyBorder="1" applyAlignment="1">
      <alignment horizontal="center" wrapText="1"/>
    </xf>
    <xf numFmtId="0" fontId="10" fillId="0" borderId="0" xfId="1" applyFont="1"/>
    <xf numFmtId="0" fontId="14" fillId="0" borderId="0" xfId="1" applyNumberFormat="1" applyFont="1" applyAlignment="1">
      <alignment vertical="center"/>
    </xf>
    <xf numFmtId="2" fontId="10" fillId="0" borderId="0" xfId="1" applyNumberFormat="1" applyFont="1"/>
    <xf numFmtId="0" fontId="10" fillId="0" borderId="0" xfId="1" applyFont="1" applyFill="1" applyBorder="1"/>
    <xf numFmtId="14" fontId="11" fillId="0" borderId="5" xfId="1" applyNumberFormat="1" applyFont="1" applyFill="1" applyBorder="1" applyAlignment="1">
      <alignment horizontal="center" vertical="center" wrapText="1"/>
    </xf>
    <xf numFmtId="166" fontId="11" fillId="0" borderId="5" xfId="1" applyNumberFormat="1" applyFont="1" applyFill="1" applyBorder="1" applyAlignment="1">
      <alignment horizontal="center" vertical="center" wrapText="1"/>
    </xf>
    <xf numFmtId="0" fontId="10" fillId="0" borderId="0" xfId="1" applyFont="1" applyBorder="1"/>
    <xf numFmtId="0" fontId="11" fillId="0" borderId="0" xfId="1" applyFont="1" applyBorder="1"/>
    <xf numFmtId="164" fontId="11" fillId="0" borderId="0" xfId="1" applyNumberFormat="1" applyFont="1"/>
    <xf numFmtId="0" fontId="11" fillId="0" borderId="0" xfId="0" applyFont="1"/>
    <xf numFmtId="0" fontId="12" fillId="0" borderId="0" xfId="0" applyFont="1"/>
    <xf numFmtId="167" fontId="11" fillId="0" borderId="0" xfId="0" applyNumberFormat="1" applyFont="1"/>
    <xf numFmtId="0" fontId="15" fillId="0" borderId="0" xfId="1" applyFont="1"/>
    <xf numFmtId="0" fontId="16" fillId="0" borderId="0" xfId="1" applyFont="1"/>
    <xf numFmtId="0" fontId="17" fillId="0" borderId="0" xfId="1" applyFont="1" applyBorder="1"/>
    <xf numFmtId="0" fontId="2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 vertical="top" wrapText="1"/>
    </xf>
    <xf numFmtId="0" fontId="17" fillId="0" borderId="0" xfId="1" applyFont="1" applyBorder="1" applyAlignment="1">
      <alignment horizontal="center"/>
    </xf>
    <xf numFmtId="0" fontId="12" fillId="0" borderId="0" xfId="1" applyFont="1" applyAlignment="1">
      <alignment horizontal="left" wrapText="1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3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1">
    <dxf>
      <fill>
        <patternFill>
          <bgColor indexed="1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002935/wniosek_NFO&#346;/cz_c_finans_tabele_L&#281;dzi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002935/wniosek_NFO&#346;/aktualizacja_30_04_2012/3wniosek_cz_c_PGK_Partner_L&#281;dziny_26_04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Koszty inwestycyjne"/>
      <sheetName val="1b Plan finansowania"/>
      <sheetName val="do_czesci_A w zł"/>
      <sheetName val="do_czesci_A"/>
      <sheetName val="1c Koszty i przych. Woda"/>
      <sheetName val="2 R-K Zysków i Strat (porówn.)"/>
      <sheetName val="3 Przepł.środ.pienięż."/>
      <sheetName val="4 Bilans"/>
      <sheetName val="5 Prognoza dopłat"/>
      <sheetName val="5a Plan emisji obligacji"/>
      <sheetName val="Transze_raty"/>
      <sheetName val="2a Możliwość zaciąg. po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3">
          <cell r="G13">
            <v>10.6</v>
          </cell>
        </row>
        <row r="41">
          <cell r="G41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a Koszty inwestycyjne"/>
      <sheetName val="1b Plan finansowania"/>
      <sheetName val="1a HRP"/>
      <sheetName val="1 b Plan finansowania Projektu"/>
      <sheetName val="1 Koszty i przych. Woda"/>
      <sheetName val="2 R-K Zysków i Strat (porówn.)"/>
      <sheetName val="3 Przepł.środ.pienięż."/>
      <sheetName val="4 Bilans"/>
      <sheetName val="5 Prognoza dopłat_30_04_2012"/>
      <sheetName val="5 Prognoza dopłat"/>
      <sheetName val="5a Plan emisji obligacji"/>
      <sheetName val="do_czesci_A w zł"/>
      <sheetName val="do_czesci_A"/>
      <sheetName val="Transze_raty"/>
      <sheetName val="Arkusz2"/>
      <sheetName val="Arkusz1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4"/>
  <sheetViews>
    <sheetView tabSelected="1" zoomScaleSheetLayoutView="100" workbookViewId="0">
      <selection activeCell="B8" sqref="B8"/>
    </sheetView>
  </sheetViews>
  <sheetFormatPr defaultRowHeight="12.75"/>
  <cols>
    <col min="1" max="1" width="17" style="3" customWidth="1"/>
    <col min="2" max="2" width="16.625" style="3" customWidth="1"/>
    <col min="3" max="3" width="18.875" style="3" customWidth="1"/>
    <col min="4" max="4" width="14.5" style="3" customWidth="1"/>
    <col min="5" max="5" width="15" style="3" customWidth="1"/>
    <col min="6" max="7" width="11.5" style="3" customWidth="1"/>
    <col min="8" max="8" width="11.625" style="3" hidden="1" customWidth="1"/>
    <col min="9" max="9" width="8.125" style="3" hidden="1" customWidth="1"/>
    <col min="10" max="10" width="8.875" style="3" hidden="1" customWidth="1"/>
    <col min="11" max="15" width="9" style="3"/>
    <col min="16" max="21" width="8.875" style="3" bestFit="1" customWidth="1"/>
    <col min="22" max="257" width="9" style="3"/>
    <col min="258" max="258" width="12.25" style="3" customWidth="1"/>
    <col min="259" max="259" width="16.625" style="3" customWidth="1"/>
    <col min="260" max="260" width="18.875" style="3" customWidth="1"/>
    <col min="261" max="261" width="14.5" style="3" customWidth="1"/>
    <col min="262" max="262" width="15" style="3" customWidth="1"/>
    <col min="263" max="263" width="11.5" style="3" customWidth="1"/>
    <col min="264" max="264" width="11.625" style="3" customWidth="1"/>
    <col min="265" max="265" width="8.125" style="3" bestFit="1" customWidth="1"/>
    <col min="266" max="266" width="8.875" style="3" bestFit="1" customWidth="1"/>
    <col min="267" max="271" width="9" style="3"/>
    <col min="272" max="277" width="8.875" style="3" bestFit="1" customWidth="1"/>
    <col min="278" max="513" width="9" style="3"/>
    <col min="514" max="514" width="12.25" style="3" customWidth="1"/>
    <col min="515" max="515" width="16.625" style="3" customWidth="1"/>
    <col min="516" max="516" width="18.875" style="3" customWidth="1"/>
    <col min="517" max="517" width="14.5" style="3" customWidth="1"/>
    <col min="518" max="518" width="15" style="3" customWidth="1"/>
    <col min="519" max="519" width="11.5" style="3" customWidth="1"/>
    <col min="520" max="520" width="11.625" style="3" customWidth="1"/>
    <col min="521" max="521" width="8.125" style="3" bestFit="1" customWidth="1"/>
    <col min="522" max="522" width="8.875" style="3" bestFit="1" customWidth="1"/>
    <col min="523" max="527" width="9" style="3"/>
    <col min="528" max="533" width="8.875" style="3" bestFit="1" customWidth="1"/>
    <col min="534" max="769" width="9" style="3"/>
    <col min="770" max="770" width="12.25" style="3" customWidth="1"/>
    <col min="771" max="771" width="16.625" style="3" customWidth="1"/>
    <col min="772" max="772" width="18.875" style="3" customWidth="1"/>
    <col min="773" max="773" width="14.5" style="3" customWidth="1"/>
    <col min="774" max="774" width="15" style="3" customWidth="1"/>
    <col min="775" max="775" width="11.5" style="3" customWidth="1"/>
    <col min="776" max="776" width="11.625" style="3" customWidth="1"/>
    <col min="777" max="777" width="8.125" style="3" bestFit="1" customWidth="1"/>
    <col min="778" max="778" width="8.875" style="3" bestFit="1" customWidth="1"/>
    <col min="779" max="783" width="9" style="3"/>
    <col min="784" max="789" width="8.875" style="3" bestFit="1" customWidth="1"/>
    <col min="790" max="1025" width="9" style="3"/>
    <col min="1026" max="1026" width="12.25" style="3" customWidth="1"/>
    <col min="1027" max="1027" width="16.625" style="3" customWidth="1"/>
    <col min="1028" max="1028" width="18.875" style="3" customWidth="1"/>
    <col min="1029" max="1029" width="14.5" style="3" customWidth="1"/>
    <col min="1030" max="1030" width="15" style="3" customWidth="1"/>
    <col min="1031" max="1031" width="11.5" style="3" customWidth="1"/>
    <col min="1032" max="1032" width="11.625" style="3" customWidth="1"/>
    <col min="1033" max="1033" width="8.125" style="3" bestFit="1" customWidth="1"/>
    <col min="1034" max="1034" width="8.875" style="3" bestFit="1" customWidth="1"/>
    <col min="1035" max="1039" width="9" style="3"/>
    <col min="1040" max="1045" width="8.875" style="3" bestFit="1" customWidth="1"/>
    <col min="1046" max="1281" width="9" style="3"/>
    <col min="1282" max="1282" width="12.25" style="3" customWidth="1"/>
    <col min="1283" max="1283" width="16.625" style="3" customWidth="1"/>
    <col min="1284" max="1284" width="18.875" style="3" customWidth="1"/>
    <col min="1285" max="1285" width="14.5" style="3" customWidth="1"/>
    <col min="1286" max="1286" width="15" style="3" customWidth="1"/>
    <col min="1287" max="1287" width="11.5" style="3" customWidth="1"/>
    <col min="1288" max="1288" width="11.625" style="3" customWidth="1"/>
    <col min="1289" max="1289" width="8.125" style="3" bestFit="1" customWidth="1"/>
    <col min="1290" max="1290" width="8.875" style="3" bestFit="1" customWidth="1"/>
    <col min="1291" max="1295" width="9" style="3"/>
    <col min="1296" max="1301" width="8.875" style="3" bestFit="1" customWidth="1"/>
    <col min="1302" max="1537" width="9" style="3"/>
    <col min="1538" max="1538" width="12.25" style="3" customWidth="1"/>
    <col min="1539" max="1539" width="16.625" style="3" customWidth="1"/>
    <col min="1540" max="1540" width="18.875" style="3" customWidth="1"/>
    <col min="1541" max="1541" width="14.5" style="3" customWidth="1"/>
    <col min="1542" max="1542" width="15" style="3" customWidth="1"/>
    <col min="1543" max="1543" width="11.5" style="3" customWidth="1"/>
    <col min="1544" max="1544" width="11.625" style="3" customWidth="1"/>
    <col min="1545" max="1545" width="8.125" style="3" bestFit="1" customWidth="1"/>
    <col min="1546" max="1546" width="8.875" style="3" bestFit="1" customWidth="1"/>
    <col min="1547" max="1551" width="9" style="3"/>
    <col min="1552" max="1557" width="8.875" style="3" bestFit="1" customWidth="1"/>
    <col min="1558" max="1793" width="9" style="3"/>
    <col min="1794" max="1794" width="12.25" style="3" customWidth="1"/>
    <col min="1795" max="1795" width="16.625" style="3" customWidth="1"/>
    <col min="1796" max="1796" width="18.875" style="3" customWidth="1"/>
    <col min="1797" max="1797" width="14.5" style="3" customWidth="1"/>
    <col min="1798" max="1798" width="15" style="3" customWidth="1"/>
    <col min="1799" max="1799" width="11.5" style="3" customWidth="1"/>
    <col min="1800" max="1800" width="11.625" style="3" customWidth="1"/>
    <col min="1801" max="1801" width="8.125" style="3" bestFit="1" customWidth="1"/>
    <col min="1802" max="1802" width="8.875" style="3" bestFit="1" customWidth="1"/>
    <col min="1803" max="1807" width="9" style="3"/>
    <col min="1808" max="1813" width="8.875" style="3" bestFit="1" customWidth="1"/>
    <col min="1814" max="2049" width="9" style="3"/>
    <col min="2050" max="2050" width="12.25" style="3" customWidth="1"/>
    <col min="2051" max="2051" width="16.625" style="3" customWidth="1"/>
    <col min="2052" max="2052" width="18.875" style="3" customWidth="1"/>
    <col min="2053" max="2053" width="14.5" style="3" customWidth="1"/>
    <col min="2054" max="2054" width="15" style="3" customWidth="1"/>
    <col min="2055" max="2055" width="11.5" style="3" customWidth="1"/>
    <col min="2056" max="2056" width="11.625" style="3" customWidth="1"/>
    <col min="2057" max="2057" width="8.125" style="3" bestFit="1" customWidth="1"/>
    <col min="2058" max="2058" width="8.875" style="3" bestFit="1" customWidth="1"/>
    <col min="2059" max="2063" width="9" style="3"/>
    <col min="2064" max="2069" width="8.875" style="3" bestFit="1" customWidth="1"/>
    <col min="2070" max="2305" width="9" style="3"/>
    <col min="2306" max="2306" width="12.25" style="3" customWidth="1"/>
    <col min="2307" max="2307" width="16.625" style="3" customWidth="1"/>
    <col min="2308" max="2308" width="18.875" style="3" customWidth="1"/>
    <col min="2309" max="2309" width="14.5" style="3" customWidth="1"/>
    <col min="2310" max="2310" width="15" style="3" customWidth="1"/>
    <col min="2311" max="2311" width="11.5" style="3" customWidth="1"/>
    <col min="2312" max="2312" width="11.625" style="3" customWidth="1"/>
    <col min="2313" max="2313" width="8.125" style="3" bestFit="1" customWidth="1"/>
    <col min="2314" max="2314" width="8.875" style="3" bestFit="1" customWidth="1"/>
    <col min="2315" max="2319" width="9" style="3"/>
    <col min="2320" max="2325" width="8.875" style="3" bestFit="1" customWidth="1"/>
    <col min="2326" max="2561" width="9" style="3"/>
    <col min="2562" max="2562" width="12.25" style="3" customWidth="1"/>
    <col min="2563" max="2563" width="16.625" style="3" customWidth="1"/>
    <col min="2564" max="2564" width="18.875" style="3" customWidth="1"/>
    <col min="2565" max="2565" width="14.5" style="3" customWidth="1"/>
    <col min="2566" max="2566" width="15" style="3" customWidth="1"/>
    <col min="2567" max="2567" width="11.5" style="3" customWidth="1"/>
    <col min="2568" max="2568" width="11.625" style="3" customWidth="1"/>
    <col min="2569" max="2569" width="8.125" style="3" bestFit="1" customWidth="1"/>
    <col min="2570" max="2570" width="8.875" style="3" bestFit="1" customWidth="1"/>
    <col min="2571" max="2575" width="9" style="3"/>
    <col min="2576" max="2581" width="8.875" style="3" bestFit="1" customWidth="1"/>
    <col min="2582" max="2817" width="9" style="3"/>
    <col min="2818" max="2818" width="12.25" style="3" customWidth="1"/>
    <col min="2819" max="2819" width="16.625" style="3" customWidth="1"/>
    <col min="2820" max="2820" width="18.875" style="3" customWidth="1"/>
    <col min="2821" max="2821" width="14.5" style="3" customWidth="1"/>
    <col min="2822" max="2822" width="15" style="3" customWidth="1"/>
    <col min="2823" max="2823" width="11.5" style="3" customWidth="1"/>
    <col min="2824" max="2824" width="11.625" style="3" customWidth="1"/>
    <col min="2825" max="2825" width="8.125" style="3" bestFit="1" customWidth="1"/>
    <col min="2826" max="2826" width="8.875" style="3" bestFit="1" customWidth="1"/>
    <col min="2827" max="2831" width="9" style="3"/>
    <col min="2832" max="2837" width="8.875" style="3" bestFit="1" customWidth="1"/>
    <col min="2838" max="3073" width="9" style="3"/>
    <col min="3074" max="3074" width="12.25" style="3" customWidth="1"/>
    <col min="3075" max="3075" width="16.625" style="3" customWidth="1"/>
    <col min="3076" max="3076" width="18.875" style="3" customWidth="1"/>
    <col min="3077" max="3077" width="14.5" style="3" customWidth="1"/>
    <col min="3078" max="3078" width="15" style="3" customWidth="1"/>
    <col min="3079" max="3079" width="11.5" style="3" customWidth="1"/>
    <col min="3080" max="3080" width="11.625" style="3" customWidth="1"/>
    <col min="3081" max="3081" width="8.125" style="3" bestFit="1" customWidth="1"/>
    <col min="3082" max="3082" width="8.875" style="3" bestFit="1" customWidth="1"/>
    <col min="3083" max="3087" width="9" style="3"/>
    <col min="3088" max="3093" width="8.875" style="3" bestFit="1" customWidth="1"/>
    <col min="3094" max="3329" width="9" style="3"/>
    <col min="3330" max="3330" width="12.25" style="3" customWidth="1"/>
    <col min="3331" max="3331" width="16.625" style="3" customWidth="1"/>
    <col min="3332" max="3332" width="18.875" style="3" customWidth="1"/>
    <col min="3333" max="3333" width="14.5" style="3" customWidth="1"/>
    <col min="3334" max="3334" width="15" style="3" customWidth="1"/>
    <col min="3335" max="3335" width="11.5" style="3" customWidth="1"/>
    <col min="3336" max="3336" width="11.625" style="3" customWidth="1"/>
    <col min="3337" max="3337" width="8.125" style="3" bestFit="1" customWidth="1"/>
    <col min="3338" max="3338" width="8.875" style="3" bestFit="1" customWidth="1"/>
    <col min="3339" max="3343" width="9" style="3"/>
    <col min="3344" max="3349" width="8.875" style="3" bestFit="1" customWidth="1"/>
    <col min="3350" max="3585" width="9" style="3"/>
    <col min="3586" max="3586" width="12.25" style="3" customWidth="1"/>
    <col min="3587" max="3587" width="16.625" style="3" customWidth="1"/>
    <col min="3588" max="3588" width="18.875" style="3" customWidth="1"/>
    <col min="3589" max="3589" width="14.5" style="3" customWidth="1"/>
    <col min="3590" max="3590" width="15" style="3" customWidth="1"/>
    <col min="3591" max="3591" width="11.5" style="3" customWidth="1"/>
    <col min="3592" max="3592" width="11.625" style="3" customWidth="1"/>
    <col min="3593" max="3593" width="8.125" style="3" bestFit="1" customWidth="1"/>
    <col min="3594" max="3594" width="8.875" style="3" bestFit="1" customWidth="1"/>
    <col min="3595" max="3599" width="9" style="3"/>
    <col min="3600" max="3605" width="8.875" style="3" bestFit="1" customWidth="1"/>
    <col min="3606" max="3841" width="9" style="3"/>
    <col min="3842" max="3842" width="12.25" style="3" customWidth="1"/>
    <col min="3843" max="3843" width="16.625" style="3" customWidth="1"/>
    <col min="3844" max="3844" width="18.875" style="3" customWidth="1"/>
    <col min="3845" max="3845" width="14.5" style="3" customWidth="1"/>
    <col min="3846" max="3846" width="15" style="3" customWidth="1"/>
    <col min="3847" max="3847" width="11.5" style="3" customWidth="1"/>
    <col min="3848" max="3848" width="11.625" style="3" customWidth="1"/>
    <col min="3849" max="3849" width="8.125" style="3" bestFit="1" customWidth="1"/>
    <col min="3850" max="3850" width="8.875" style="3" bestFit="1" customWidth="1"/>
    <col min="3851" max="3855" width="9" style="3"/>
    <col min="3856" max="3861" width="8.875" style="3" bestFit="1" customWidth="1"/>
    <col min="3862" max="4097" width="9" style="3"/>
    <col min="4098" max="4098" width="12.25" style="3" customWidth="1"/>
    <col min="4099" max="4099" width="16.625" style="3" customWidth="1"/>
    <col min="4100" max="4100" width="18.875" style="3" customWidth="1"/>
    <col min="4101" max="4101" width="14.5" style="3" customWidth="1"/>
    <col min="4102" max="4102" width="15" style="3" customWidth="1"/>
    <col min="4103" max="4103" width="11.5" style="3" customWidth="1"/>
    <col min="4104" max="4104" width="11.625" style="3" customWidth="1"/>
    <col min="4105" max="4105" width="8.125" style="3" bestFit="1" customWidth="1"/>
    <col min="4106" max="4106" width="8.875" style="3" bestFit="1" customWidth="1"/>
    <col min="4107" max="4111" width="9" style="3"/>
    <col min="4112" max="4117" width="8.875" style="3" bestFit="1" customWidth="1"/>
    <col min="4118" max="4353" width="9" style="3"/>
    <col min="4354" max="4354" width="12.25" style="3" customWidth="1"/>
    <col min="4355" max="4355" width="16.625" style="3" customWidth="1"/>
    <col min="4356" max="4356" width="18.875" style="3" customWidth="1"/>
    <col min="4357" max="4357" width="14.5" style="3" customWidth="1"/>
    <col min="4358" max="4358" width="15" style="3" customWidth="1"/>
    <col min="4359" max="4359" width="11.5" style="3" customWidth="1"/>
    <col min="4360" max="4360" width="11.625" style="3" customWidth="1"/>
    <col min="4361" max="4361" width="8.125" style="3" bestFit="1" customWidth="1"/>
    <col min="4362" max="4362" width="8.875" style="3" bestFit="1" customWidth="1"/>
    <col min="4363" max="4367" width="9" style="3"/>
    <col min="4368" max="4373" width="8.875" style="3" bestFit="1" customWidth="1"/>
    <col min="4374" max="4609" width="9" style="3"/>
    <col min="4610" max="4610" width="12.25" style="3" customWidth="1"/>
    <col min="4611" max="4611" width="16.625" style="3" customWidth="1"/>
    <col min="4612" max="4612" width="18.875" style="3" customWidth="1"/>
    <col min="4613" max="4613" width="14.5" style="3" customWidth="1"/>
    <col min="4614" max="4614" width="15" style="3" customWidth="1"/>
    <col min="4615" max="4615" width="11.5" style="3" customWidth="1"/>
    <col min="4616" max="4616" width="11.625" style="3" customWidth="1"/>
    <col min="4617" max="4617" width="8.125" style="3" bestFit="1" customWidth="1"/>
    <col min="4618" max="4618" width="8.875" style="3" bestFit="1" customWidth="1"/>
    <col min="4619" max="4623" width="9" style="3"/>
    <col min="4624" max="4629" width="8.875" style="3" bestFit="1" customWidth="1"/>
    <col min="4630" max="4865" width="9" style="3"/>
    <col min="4866" max="4866" width="12.25" style="3" customWidth="1"/>
    <col min="4867" max="4867" width="16.625" style="3" customWidth="1"/>
    <col min="4868" max="4868" width="18.875" style="3" customWidth="1"/>
    <col min="4869" max="4869" width="14.5" style="3" customWidth="1"/>
    <col min="4870" max="4870" width="15" style="3" customWidth="1"/>
    <col min="4871" max="4871" width="11.5" style="3" customWidth="1"/>
    <col min="4872" max="4872" width="11.625" style="3" customWidth="1"/>
    <col min="4873" max="4873" width="8.125" style="3" bestFit="1" customWidth="1"/>
    <col min="4874" max="4874" width="8.875" style="3" bestFit="1" customWidth="1"/>
    <col min="4875" max="4879" width="9" style="3"/>
    <col min="4880" max="4885" width="8.875" style="3" bestFit="1" customWidth="1"/>
    <col min="4886" max="5121" width="9" style="3"/>
    <col min="5122" max="5122" width="12.25" style="3" customWidth="1"/>
    <col min="5123" max="5123" width="16.625" style="3" customWidth="1"/>
    <col min="5124" max="5124" width="18.875" style="3" customWidth="1"/>
    <col min="5125" max="5125" width="14.5" style="3" customWidth="1"/>
    <col min="5126" max="5126" width="15" style="3" customWidth="1"/>
    <col min="5127" max="5127" width="11.5" style="3" customWidth="1"/>
    <col min="5128" max="5128" width="11.625" style="3" customWidth="1"/>
    <col min="5129" max="5129" width="8.125" style="3" bestFit="1" customWidth="1"/>
    <col min="5130" max="5130" width="8.875" style="3" bestFit="1" customWidth="1"/>
    <col min="5131" max="5135" width="9" style="3"/>
    <col min="5136" max="5141" width="8.875" style="3" bestFit="1" customWidth="1"/>
    <col min="5142" max="5377" width="9" style="3"/>
    <col min="5378" max="5378" width="12.25" style="3" customWidth="1"/>
    <col min="5379" max="5379" width="16.625" style="3" customWidth="1"/>
    <col min="5380" max="5380" width="18.875" style="3" customWidth="1"/>
    <col min="5381" max="5381" width="14.5" style="3" customWidth="1"/>
    <col min="5382" max="5382" width="15" style="3" customWidth="1"/>
    <col min="5383" max="5383" width="11.5" style="3" customWidth="1"/>
    <col min="5384" max="5384" width="11.625" style="3" customWidth="1"/>
    <col min="5385" max="5385" width="8.125" style="3" bestFit="1" customWidth="1"/>
    <col min="5386" max="5386" width="8.875" style="3" bestFit="1" customWidth="1"/>
    <col min="5387" max="5391" width="9" style="3"/>
    <col min="5392" max="5397" width="8.875" style="3" bestFit="1" customWidth="1"/>
    <col min="5398" max="5633" width="9" style="3"/>
    <col min="5634" max="5634" width="12.25" style="3" customWidth="1"/>
    <col min="5635" max="5635" width="16.625" style="3" customWidth="1"/>
    <col min="5636" max="5636" width="18.875" style="3" customWidth="1"/>
    <col min="5637" max="5637" width="14.5" style="3" customWidth="1"/>
    <col min="5638" max="5638" width="15" style="3" customWidth="1"/>
    <col min="5639" max="5639" width="11.5" style="3" customWidth="1"/>
    <col min="5640" max="5640" width="11.625" style="3" customWidth="1"/>
    <col min="5641" max="5641" width="8.125" style="3" bestFit="1" customWidth="1"/>
    <col min="5642" max="5642" width="8.875" style="3" bestFit="1" customWidth="1"/>
    <col min="5643" max="5647" width="9" style="3"/>
    <col min="5648" max="5653" width="8.875" style="3" bestFit="1" customWidth="1"/>
    <col min="5654" max="5889" width="9" style="3"/>
    <col min="5890" max="5890" width="12.25" style="3" customWidth="1"/>
    <col min="5891" max="5891" width="16.625" style="3" customWidth="1"/>
    <col min="5892" max="5892" width="18.875" style="3" customWidth="1"/>
    <col min="5893" max="5893" width="14.5" style="3" customWidth="1"/>
    <col min="5894" max="5894" width="15" style="3" customWidth="1"/>
    <col min="5895" max="5895" width="11.5" style="3" customWidth="1"/>
    <col min="5896" max="5896" width="11.625" style="3" customWidth="1"/>
    <col min="5897" max="5897" width="8.125" style="3" bestFit="1" customWidth="1"/>
    <col min="5898" max="5898" width="8.875" style="3" bestFit="1" customWidth="1"/>
    <col min="5899" max="5903" width="9" style="3"/>
    <col min="5904" max="5909" width="8.875" style="3" bestFit="1" customWidth="1"/>
    <col min="5910" max="6145" width="9" style="3"/>
    <col min="6146" max="6146" width="12.25" style="3" customWidth="1"/>
    <col min="6147" max="6147" width="16.625" style="3" customWidth="1"/>
    <col min="6148" max="6148" width="18.875" style="3" customWidth="1"/>
    <col min="6149" max="6149" width="14.5" style="3" customWidth="1"/>
    <col min="6150" max="6150" width="15" style="3" customWidth="1"/>
    <col min="6151" max="6151" width="11.5" style="3" customWidth="1"/>
    <col min="6152" max="6152" width="11.625" style="3" customWidth="1"/>
    <col min="6153" max="6153" width="8.125" style="3" bestFit="1" customWidth="1"/>
    <col min="6154" max="6154" width="8.875" style="3" bestFit="1" customWidth="1"/>
    <col min="6155" max="6159" width="9" style="3"/>
    <col min="6160" max="6165" width="8.875" style="3" bestFit="1" customWidth="1"/>
    <col min="6166" max="6401" width="9" style="3"/>
    <col min="6402" max="6402" width="12.25" style="3" customWidth="1"/>
    <col min="6403" max="6403" width="16.625" style="3" customWidth="1"/>
    <col min="6404" max="6404" width="18.875" style="3" customWidth="1"/>
    <col min="6405" max="6405" width="14.5" style="3" customWidth="1"/>
    <col min="6406" max="6406" width="15" style="3" customWidth="1"/>
    <col min="6407" max="6407" width="11.5" style="3" customWidth="1"/>
    <col min="6408" max="6408" width="11.625" style="3" customWidth="1"/>
    <col min="6409" max="6409" width="8.125" style="3" bestFit="1" customWidth="1"/>
    <col min="6410" max="6410" width="8.875" style="3" bestFit="1" customWidth="1"/>
    <col min="6411" max="6415" width="9" style="3"/>
    <col min="6416" max="6421" width="8.875" style="3" bestFit="1" customWidth="1"/>
    <col min="6422" max="6657" width="9" style="3"/>
    <col min="6658" max="6658" width="12.25" style="3" customWidth="1"/>
    <col min="6659" max="6659" width="16.625" style="3" customWidth="1"/>
    <col min="6660" max="6660" width="18.875" style="3" customWidth="1"/>
    <col min="6661" max="6661" width="14.5" style="3" customWidth="1"/>
    <col min="6662" max="6662" width="15" style="3" customWidth="1"/>
    <col min="6663" max="6663" width="11.5" style="3" customWidth="1"/>
    <col min="6664" max="6664" width="11.625" style="3" customWidth="1"/>
    <col min="6665" max="6665" width="8.125" style="3" bestFit="1" customWidth="1"/>
    <col min="6666" max="6666" width="8.875" style="3" bestFit="1" customWidth="1"/>
    <col min="6667" max="6671" width="9" style="3"/>
    <col min="6672" max="6677" width="8.875" style="3" bestFit="1" customWidth="1"/>
    <col min="6678" max="6913" width="9" style="3"/>
    <col min="6914" max="6914" width="12.25" style="3" customWidth="1"/>
    <col min="6915" max="6915" width="16.625" style="3" customWidth="1"/>
    <col min="6916" max="6916" width="18.875" style="3" customWidth="1"/>
    <col min="6917" max="6917" width="14.5" style="3" customWidth="1"/>
    <col min="6918" max="6918" width="15" style="3" customWidth="1"/>
    <col min="6919" max="6919" width="11.5" style="3" customWidth="1"/>
    <col min="6920" max="6920" width="11.625" style="3" customWidth="1"/>
    <col min="6921" max="6921" width="8.125" style="3" bestFit="1" customWidth="1"/>
    <col min="6922" max="6922" width="8.875" style="3" bestFit="1" customWidth="1"/>
    <col min="6923" max="6927" width="9" style="3"/>
    <col min="6928" max="6933" width="8.875" style="3" bestFit="1" customWidth="1"/>
    <col min="6934" max="7169" width="9" style="3"/>
    <col min="7170" max="7170" width="12.25" style="3" customWidth="1"/>
    <col min="7171" max="7171" width="16.625" style="3" customWidth="1"/>
    <col min="7172" max="7172" width="18.875" style="3" customWidth="1"/>
    <col min="7173" max="7173" width="14.5" style="3" customWidth="1"/>
    <col min="7174" max="7174" width="15" style="3" customWidth="1"/>
    <col min="7175" max="7175" width="11.5" style="3" customWidth="1"/>
    <col min="7176" max="7176" width="11.625" style="3" customWidth="1"/>
    <col min="7177" max="7177" width="8.125" style="3" bestFit="1" customWidth="1"/>
    <col min="7178" max="7178" width="8.875" style="3" bestFit="1" customWidth="1"/>
    <col min="7179" max="7183" width="9" style="3"/>
    <col min="7184" max="7189" width="8.875" style="3" bestFit="1" customWidth="1"/>
    <col min="7190" max="7425" width="9" style="3"/>
    <col min="7426" max="7426" width="12.25" style="3" customWidth="1"/>
    <col min="7427" max="7427" width="16.625" style="3" customWidth="1"/>
    <col min="7428" max="7428" width="18.875" style="3" customWidth="1"/>
    <col min="7429" max="7429" width="14.5" style="3" customWidth="1"/>
    <col min="7430" max="7430" width="15" style="3" customWidth="1"/>
    <col min="7431" max="7431" width="11.5" style="3" customWidth="1"/>
    <col min="7432" max="7432" width="11.625" style="3" customWidth="1"/>
    <col min="7433" max="7433" width="8.125" style="3" bestFit="1" customWidth="1"/>
    <col min="7434" max="7434" width="8.875" style="3" bestFit="1" customWidth="1"/>
    <col min="7435" max="7439" width="9" style="3"/>
    <col min="7440" max="7445" width="8.875" style="3" bestFit="1" customWidth="1"/>
    <col min="7446" max="7681" width="9" style="3"/>
    <col min="7682" max="7682" width="12.25" style="3" customWidth="1"/>
    <col min="7683" max="7683" width="16.625" style="3" customWidth="1"/>
    <col min="7684" max="7684" width="18.875" style="3" customWidth="1"/>
    <col min="7685" max="7685" width="14.5" style="3" customWidth="1"/>
    <col min="7686" max="7686" width="15" style="3" customWidth="1"/>
    <col min="7687" max="7687" width="11.5" style="3" customWidth="1"/>
    <col min="7688" max="7688" width="11.625" style="3" customWidth="1"/>
    <col min="7689" max="7689" width="8.125" style="3" bestFit="1" customWidth="1"/>
    <col min="7690" max="7690" width="8.875" style="3" bestFit="1" customWidth="1"/>
    <col min="7691" max="7695" width="9" style="3"/>
    <col min="7696" max="7701" width="8.875" style="3" bestFit="1" customWidth="1"/>
    <col min="7702" max="7937" width="9" style="3"/>
    <col min="7938" max="7938" width="12.25" style="3" customWidth="1"/>
    <col min="7939" max="7939" width="16.625" style="3" customWidth="1"/>
    <col min="7940" max="7940" width="18.875" style="3" customWidth="1"/>
    <col min="7941" max="7941" width="14.5" style="3" customWidth="1"/>
    <col min="7942" max="7942" width="15" style="3" customWidth="1"/>
    <col min="7943" max="7943" width="11.5" style="3" customWidth="1"/>
    <col min="7944" max="7944" width="11.625" style="3" customWidth="1"/>
    <col min="7945" max="7945" width="8.125" style="3" bestFit="1" customWidth="1"/>
    <col min="7946" max="7946" width="8.875" style="3" bestFit="1" customWidth="1"/>
    <col min="7947" max="7951" width="9" style="3"/>
    <col min="7952" max="7957" width="8.875" style="3" bestFit="1" customWidth="1"/>
    <col min="7958" max="8193" width="9" style="3"/>
    <col min="8194" max="8194" width="12.25" style="3" customWidth="1"/>
    <col min="8195" max="8195" width="16.625" style="3" customWidth="1"/>
    <col min="8196" max="8196" width="18.875" style="3" customWidth="1"/>
    <col min="8197" max="8197" width="14.5" style="3" customWidth="1"/>
    <col min="8198" max="8198" width="15" style="3" customWidth="1"/>
    <col min="8199" max="8199" width="11.5" style="3" customWidth="1"/>
    <col min="8200" max="8200" width="11.625" style="3" customWidth="1"/>
    <col min="8201" max="8201" width="8.125" style="3" bestFit="1" customWidth="1"/>
    <col min="8202" max="8202" width="8.875" style="3" bestFit="1" customWidth="1"/>
    <col min="8203" max="8207" width="9" style="3"/>
    <col min="8208" max="8213" width="8.875" style="3" bestFit="1" customWidth="1"/>
    <col min="8214" max="8449" width="9" style="3"/>
    <col min="8450" max="8450" width="12.25" style="3" customWidth="1"/>
    <col min="8451" max="8451" width="16.625" style="3" customWidth="1"/>
    <col min="8452" max="8452" width="18.875" style="3" customWidth="1"/>
    <col min="8453" max="8453" width="14.5" style="3" customWidth="1"/>
    <col min="8454" max="8454" width="15" style="3" customWidth="1"/>
    <col min="8455" max="8455" width="11.5" style="3" customWidth="1"/>
    <col min="8456" max="8456" width="11.625" style="3" customWidth="1"/>
    <col min="8457" max="8457" width="8.125" style="3" bestFit="1" customWidth="1"/>
    <col min="8458" max="8458" width="8.875" style="3" bestFit="1" customWidth="1"/>
    <col min="8459" max="8463" width="9" style="3"/>
    <col min="8464" max="8469" width="8.875" style="3" bestFit="1" customWidth="1"/>
    <col min="8470" max="8705" width="9" style="3"/>
    <col min="8706" max="8706" width="12.25" style="3" customWidth="1"/>
    <col min="8707" max="8707" width="16.625" style="3" customWidth="1"/>
    <col min="8708" max="8708" width="18.875" style="3" customWidth="1"/>
    <col min="8709" max="8709" width="14.5" style="3" customWidth="1"/>
    <col min="8710" max="8710" width="15" style="3" customWidth="1"/>
    <col min="8711" max="8711" width="11.5" style="3" customWidth="1"/>
    <col min="8712" max="8712" width="11.625" style="3" customWidth="1"/>
    <col min="8713" max="8713" width="8.125" style="3" bestFit="1" customWidth="1"/>
    <col min="8714" max="8714" width="8.875" style="3" bestFit="1" customWidth="1"/>
    <col min="8715" max="8719" width="9" style="3"/>
    <col min="8720" max="8725" width="8.875" style="3" bestFit="1" customWidth="1"/>
    <col min="8726" max="8961" width="9" style="3"/>
    <col min="8962" max="8962" width="12.25" style="3" customWidth="1"/>
    <col min="8963" max="8963" width="16.625" style="3" customWidth="1"/>
    <col min="8964" max="8964" width="18.875" style="3" customWidth="1"/>
    <col min="8965" max="8965" width="14.5" style="3" customWidth="1"/>
    <col min="8966" max="8966" width="15" style="3" customWidth="1"/>
    <col min="8967" max="8967" width="11.5" style="3" customWidth="1"/>
    <col min="8968" max="8968" width="11.625" style="3" customWidth="1"/>
    <col min="8969" max="8969" width="8.125" style="3" bestFit="1" customWidth="1"/>
    <col min="8970" max="8970" width="8.875" style="3" bestFit="1" customWidth="1"/>
    <col min="8971" max="8975" width="9" style="3"/>
    <col min="8976" max="8981" width="8.875" style="3" bestFit="1" customWidth="1"/>
    <col min="8982" max="9217" width="9" style="3"/>
    <col min="9218" max="9218" width="12.25" style="3" customWidth="1"/>
    <col min="9219" max="9219" width="16.625" style="3" customWidth="1"/>
    <col min="9220" max="9220" width="18.875" style="3" customWidth="1"/>
    <col min="9221" max="9221" width="14.5" style="3" customWidth="1"/>
    <col min="9222" max="9222" width="15" style="3" customWidth="1"/>
    <col min="9223" max="9223" width="11.5" style="3" customWidth="1"/>
    <col min="9224" max="9224" width="11.625" style="3" customWidth="1"/>
    <col min="9225" max="9225" width="8.125" style="3" bestFit="1" customWidth="1"/>
    <col min="9226" max="9226" width="8.875" style="3" bestFit="1" customWidth="1"/>
    <col min="9227" max="9231" width="9" style="3"/>
    <col min="9232" max="9237" width="8.875" style="3" bestFit="1" customWidth="1"/>
    <col min="9238" max="9473" width="9" style="3"/>
    <col min="9474" max="9474" width="12.25" style="3" customWidth="1"/>
    <col min="9475" max="9475" width="16.625" style="3" customWidth="1"/>
    <col min="9476" max="9476" width="18.875" style="3" customWidth="1"/>
    <col min="9477" max="9477" width="14.5" style="3" customWidth="1"/>
    <col min="9478" max="9478" width="15" style="3" customWidth="1"/>
    <col min="9479" max="9479" width="11.5" style="3" customWidth="1"/>
    <col min="9480" max="9480" width="11.625" style="3" customWidth="1"/>
    <col min="9481" max="9481" width="8.125" style="3" bestFit="1" customWidth="1"/>
    <col min="9482" max="9482" width="8.875" style="3" bestFit="1" customWidth="1"/>
    <col min="9483" max="9487" width="9" style="3"/>
    <col min="9488" max="9493" width="8.875" style="3" bestFit="1" customWidth="1"/>
    <col min="9494" max="9729" width="9" style="3"/>
    <col min="9730" max="9730" width="12.25" style="3" customWidth="1"/>
    <col min="9731" max="9731" width="16.625" style="3" customWidth="1"/>
    <col min="9732" max="9732" width="18.875" style="3" customWidth="1"/>
    <col min="9733" max="9733" width="14.5" style="3" customWidth="1"/>
    <col min="9734" max="9734" width="15" style="3" customWidth="1"/>
    <col min="9735" max="9735" width="11.5" style="3" customWidth="1"/>
    <col min="9736" max="9736" width="11.625" style="3" customWidth="1"/>
    <col min="9737" max="9737" width="8.125" style="3" bestFit="1" customWidth="1"/>
    <col min="9738" max="9738" width="8.875" style="3" bestFit="1" customWidth="1"/>
    <col min="9739" max="9743" width="9" style="3"/>
    <col min="9744" max="9749" width="8.875" style="3" bestFit="1" customWidth="1"/>
    <col min="9750" max="9985" width="9" style="3"/>
    <col min="9986" max="9986" width="12.25" style="3" customWidth="1"/>
    <col min="9987" max="9987" width="16.625" style="3" customWidth="1"/>
    <col min="9988" max="9988" width="18.875" style="3" customWidth="1"/>
    <col min="9989" max="9989" width="14.5" style="3" customWidth="1"/>
    <col min="9990" max="9990" width="15" style="3" customWidth="1"/>
    <col min="9991" max="9991" width="11.5" style="3" customWidth="1"/>
    <col min="9992" max="9992" width="11.625" style="3" customWidth="1"/>
    <col min="9993" max="9993" width="8.125" style="3" bestFit="1" customWidth="1"/>
    <col min="9994" max="9994" width="8.875" style="3" bestFit="1" customWidth="1"/>
    <col min="9995" max="9999" width="9" style="3"/>
    <col min="10000" max="10005" width="8.875" style="3" bestFit="1" customWidth="1"/>
    <col min="10006" max="10241" width="9" style="3"/>
    <col min="10242" max="10242" width="12.25" style="3" customWidth="1"/>
    <col min="10243" max="10243" width="16.625" style="3" customWidth="1"/>
    <col min="10244" max="10244" width="18.875" style="3" customWidth="1"/>
    <col min="10245" max="10245" width="14.5" style="3" customWidth="1"/>
    <col min="10246" max="10246" width="15" style="3" customWidth="1"/>
    <col min="10247" max="10247" width="11.5" style="3" customWidth="1"/>
    <col min="10248" max="10248" width="11.625" style="3" customWidth="1"/>
    <col min="10249" max="10249" width="8.125" style="3" bestFit="1" customWidth="1"/>
    <col min="10250" max="10250" width="8.875" style="3" bestFit="1" customWidth="1"/>
    <col min="10251" max="10255" width="9" style="3"/>
    <col min="10256" max="10261" width="8.875" style="3" bestFit="1" customWidth="1"/>
    <col min="10262" max="10497" width="9" style="3"/>
    <col min="10498" max="10498" width="12.25" style="3" customWidth="1"/>
    <col min="10499" max="10499" width="16.625" style="3" customWidth="1"/>
    <col min="10500" max="10500" width="18.875" style="3" customWidth="1"/>
    <col min="10501" max="10501" width="14.5" style="3" customWidth="1"/>
    <col min="10502" max="10502" width="15" style="3" customWidth="1"/>
    <col min="10503" max="10503" width="11.5" style="3" customWidth="1"/>
    <col min="10504" max="10504" width="11.625" style="3" customWidth="1"/>
    <col min="10505" max="10505" width="8.125" style="3" bestFit="1" customWidth="1"/>
    <col min="10506" max="10506" width="8.875" style="3" bestFit="1" customWidth="1"/>
    <col min="10507" max="10511" width="9" style="3"/>
    <col min="10512" max="10517" width="8.875" style="3" bestFit="1" customWidth="1"/>
    <col min="10518" max="10753" width="9" style="3"/>
    <col min="10754" max="10754" width="12.25" style="3" customWidth="1"/>
    <col min="10755" max="10755" width="16.625" style="3" customWidth="1"/>
    <col min="10756" max="10756" width="18.875" style="3" customWidth="1"/>
    <col min="10757" max="10757" width="14.5" style="3" customWidth="1"/>
    <col min="10758" max="10758" width="15" style="3" customWidth="1"/>
    <col min="10759" max="10759" width="11.5" style="3" customWidth="1"/>
    <col min="10760" max="10760" width="11.625" style="3" customWidth="1"/>
    <col min="10761" max="10761" width="8.125" style="3" bestFit="1" customWidth="1"/>
    <col min="10762" max="10762" width="8.875" style="3" bestFit="1" customWidth="1"/>
    <col min="10763" max="10767" width="9" style="3"/>
    <col min="10768" max="10773" width="8.875" style="3" bestFit="1" customWidth="1"/>
    <col min="10774" max="11009" width="9" style="3"/>
    <col min="11010" max="11010" width="12.25" style="3" customWidth="1"/>
    <col min="11011" max="11011" width="16.625" style="3" customWidth="1"/>
    <col min="11012" max="11012" width="18.875" style="3" customWidth="1"/>
    <col min="11013" max="11013" width="14.5" style="3" customWidth="1"/>
    <col min="11014" max="11014" width="15" style="3" customWidth="1"/>
    <col min="11015" max="11015" width="11.5" style="3" customWidth="1"/>
    <col min="11016" max="11016" width="11.625" style="3" customWidth="1"/>
    <col min="11017" max="11017" width="8.125" style="3" bestFit="1" customWidth="1"/>
    <col min="11018" max="11018" width="8.875" style="3" bestFit="1" customWidth="1"/>
    <col min="11019" max="11023" width="9" style="3"/>
    <col min="11024" max="11029" width="8.875" style="3" bestFit="1" customWidth="1"/>
    <col min="11030" max="11265" width="9" style="3"/>
    <col min="11266" max="11266" width="12.25" style="3" customWidth="1"/>
    <col min="11267" max="11267" width="16.625" style="3" customWidth="1"/>
    <col min="11268" max="11268" width="18.875" style="3" customWidth="1"/>
    <col min="11269" max="11269" width="14.5" style="3" customWidth="1"/>
    <col min="11270" max="11270" width="15" style="3" customWidth="1"/>
    <col min="11271" max="11271" width="11.5" style="3" customWidth="1"/>
    <col min="11272" max="11272" width="11.625" style="3" customWidth="1"/>
    <col min="11273" max="11273" width="8.125" style="3" bestFit="1" customWidth="1"/>
    <col min="11274" max="11274" width="8.875" style="3" bestFit="1" customWidth="1"/>
    <col min="11275" max="11279" width="9" style="3"/>
    <col min="11280" max="11285" width="8.875" style="3" bestFit="1" customWidth="1"/>
    <col min="11286" max="11521" width="9" style="3"/>
    <col min="11522" max="11522" width="12.25" style="3" customWidth="1"/>
    <col min="11523" max="11523" width="16.625" style="3" customWidth="1"/>
    <col min="11524" max="11524" width="18.875" style="3" customWidth="1"/>
    <col min="11525" max="11525" width="14.5" style="3" customWidth="1"/>
    <col min="11526" max="11526" width="15" style="3" customWidth="1"/>
    <col min="11527" max="11527" width="11.5" style="3" customWidth="1"/>
    <col min="11528" max="11528" width="11.625" style="3" customWidth="1"/>
    <col min="11529" max="11529" width="8.125" style="3" bestFit="1" customWidth="1"/>
    <col min="11530" max="11530" width="8.875" style="3" bestFit="1" customWidth="1"/>
    <col min="11531" max="11535" width="9" style="3"/>
    <col min="11536" max="11541" width="8.875" style="3" bestFit="1" customWidth="1"/>
    <col min="11542" max="11777" width="9" style="3"/>
    <col min="11778" max="11778" width="12.25" style="3" customWidth="1"/>
    <col min="11779" max="11779" width="16.625" style="3" customWidth="1"/>
    <col min="11780" max="11780" width="18.875" style="3" customWidth="1"/>
    <col min="11781" max="11781" width="14.5" style="3" customWidth="1"/>
    <col min="11782" max="11782" width="15" style="3" customWidth="1"/>
    <col min="11783" max="11783" width="11.5" style="3" customWidth="1"/>
    <col min="11784" max="11784" width="11.625" style="3" customWidth="1"/>
    <col min="11785" max="11785" width="8.125" style="3" bestFit="1" customWidth="1"/>
    <col min="11786" max="11786" width="8.875" style="3" bestFit="1" customWidth="1"/>
    <col min="11787" max="11791" width="9" style="3"/>
    <col min="11792" max="11797" width="8.875" style="3" bestFit="1" customWidth="1"/>
    <col min="11798" max="12033" width="9" style="3"/>
    <col min="12034" max="12034" width="12.25" style="3" customWidth="1"/>
    <col min="12035" max="12035" width="16.625" style="3" customWidth="1"/>
    <col min="12036" max="12036" width="18.875" style="3" customWidth="1"/>
    <col min="12037" max="12037" width="14.5" style="3" customWidth="1"/>
    <col min="12038" max="12038" width="15" style="3" customWidth="1"/>
    <col min="12039" max="12039" width="11.5" style="3" customWidth="1"/>
    <col min="12040" max="12040" width="11.625" style="3" customWidth="1"/>
    <col min="12041" max="12041" width="8.125" style="3" bestFit="1" customWidth="1"/>
    <col min="12042" max="12042" width="8.875" style="3" bestFit="1" customWidth="1"/>
    <col min="12043" max="12047" width="9" style="3"/>
    <col min="12048" max="12053" width="8.875" style="3" bestFit="1" customWidth="1"/>
    <col min="12054" max="12289" width="9" style="3"/>
    <col min="12290" max="12290" width="12.25" style="3" customWidth="1"/>
    <col min="12291" max="12291" width="16.625" style="3" customWidth="1"/>
    <col min="12292" max="12292" width="18.875" style="3" customWidth="1"/>
    <col min="12293" max="12293" width="14.5" style="3" customWidth="1"/>
    <col min="12294" max="12294" width="15" style="3" customWidth="1"/>
    <col min="12295" max="12295" width="11.5" style="3" customWidth="1"/>
    <col min="12296" max="12296" width="11.625" style="3" customWidth="1"/>
    <col min="12297" max="12297" width="8.125" style="3" bestFit="1" customWidth="1"/>
    <col min="12298" max="12298" width="8.875" style="3" bestFit="1" customWidth="1"/>
    <col min="12299" max="12303" width="9" style="3"/>
    <col min="12304" max="12309" width="8.875" style="3" bestFit="1" customWidth="1"/>
    <col min="12310" max="12545" width="9" style="3"/>
    <col min="12546" max="12546" width="12.25" style="3" customWidth="1"/>
    <col min="12547" max="12547" width="16.625" style="3" customWidth="1"/>
    <col min="12548" max="12548" width="18.875" style="3" customWidth="1"/>
    <col min="12549" max="12549" width="14.5" style="3" customWidth="1"/>
    <col min="12550" max="12550" width="15" style="3" customWidth="1"/>
    <col min="12551" max="12551" width="11.5" style="3" customWidth="1"/>
    <col min="12552" max="12552" width="11.625" style="3" customWidth="1"/>
    <col min="12553" max="12553" width="8.125" style="3" bestFit="1" customWidth="1"/>
    <col min="12554" max="12554" width="8.875" style="3" bestFit="1" customWidth="1"/>
    <col min="12555" max="12559" width="9" style="3"/>
    <col min="12560" max="12565" width="8.875" style="3" bestFit="1" customWidth="1"/>
    <col min="12566" max="12801" width="9" style="3"/>
    <col min="12802" max="12802" width="12.25" style="3" customWidth="1"/>
    <col min="12803" max="12803" width="16.625" style="3" customWidth="1"/>
    <col min="12804" max="12804" width="18.875" style="3" customWidth="1"/>
    <col min="12805" max="12805" width="14.5" style="3" customWidth="1"/>
    <col min="12806" max="12806" width="15" style="3" customWidth="1"/>
    <col min="12807" max="12807" width="11.5" style="3" customWidth="1"/>
    <col min="12808" max="12808" width="11.625" style="3" customWidth="1"/>
    <col min="12809" max="12809" width="8.125" style="3" bestFit="1" customWidth="1"/>
    <col min="12810" max="12810" width="8.875" style="3" bestFit="1" customWidth="1"/>
    <col min="12811" max="12815" width="9" style="3"/>
    <col min="12816" max="12821" width="8.875" style="3" bestFit="1" customWidth="1"/>
    <col min="12822" max="13057" width="9" style="3"/>
    <col min="13058" max="13058" width="12.25" style="3" customWidth="1"/>
    <col min="13059" max="13059" width="16.625" style="3" customWidth="1"/>
    <col min="13060" max="13060" width="18.875" style="3" customWidth="1"/>
    <col min="13061" max="13061" width="14.5" style="3" customWidth="1"/>
    <col min="13062" max="13062" width="15" style="3" customWidth="1"/>
    <col min="13063" max="13063" width="11.5" style="3" customWidth="1"/>
    <col min="13064" max="13064" width="11.625" style="3" customWidth="1"/>
    <col min="13065" max="13065" width="8.125" style="3" bestFit="1" customWidth="1"/>
    <col min="13066" max="13066" width="8.875" style="3" bestFit="1" customWidth="1"/>
    <col min="13067" max="13071" width="9" style="3"/>
    <col min="13072" max="13077" width="8.875" style="3" bestFit="1" customWidth="1"/>
    <col min="13078" max="13313" width="9" style="3"/>
    <col min="13314" max="13314" width="12.25" style="3" customWidth="1"/>
    <col min="13315" max="13315" width="16.625" style="3" customWidth="1"/>
    <col min="13316" max="13316" width="18.875" style="3" customWidth="1"/>
    <col min="13317" max="13317" width="14.5" style="3" customWidth="1"/>
    <col min="13318" max="13318" width="15" style="3" customWidth="1"/>
    <col min="13319" max="13319" width="11.5" style="3" customWidth="1"/>
    <col min="13320" max="13320" width="11.625" style="3" customWidth="1"/>
    <col min="13321" max="13321" width="8.125" style="3" bestFit="1" customWidth="1"/>
    <col min="13322" max="13322" width="8.875" style="3" bestFit="1" customWidth="1"/>
    <col min="13323" max="13327" width="9" style="3"/>
    <col min="13328" max="13333" width="8.875" style="3" bestFit="1" customWidth="1"/>
    <col min="13334" max="13569" width="9" style="3"/>
    <col min="13570" max="13570" width="12.25" style="3" customWidth="1"/>
    <col min="13571" max="13571" width="16.625" style="3" customWidth="1"/>
    <col min="13572" max="13572" width="18.875" style="3" customWidth="1"/>
    <col min="13573" max="13573" width="14.5" style="3" customWidth="1"/>
    <col min="13574" max="13574" width="15" style="3" customWidth="1"/>
    <col min="13575" max="13575" width="11.5" style="3" customWidth="1"/>
    <col min="13576" max="13576" width="11.625" style="3" customWidth="1"/>
    <col min="13577" max="13577" width="8.125" style="3" bestFit="1" customWidth="1"/>
    <col min="13578" max="13578" width="8.875" style="3" bestFit="1" customWidth="1"/>
    <col min="13579" max="13583" width="9" style="3"/>
    <col min="13584" max="13589" width="8.875" style="3" bestFit="1" customWidth="1"/>
    <col min="13590" max="13825" width="9" style="3"/>
    <col min="13826" max="13826" width="12.25" style="3" customWidth="1"/>
    <col min="13827" max="13827" width="16.625" style="3" customWidth="1"/>
    <col min="13828" max="13828" width="18.875" style="3" customWidth="1"/>
    <col min="13829" max="13829" width="14.5" style="3" customWidth="1"/>
    <col min="13830" max="13830" width="15" style="3" customWidth="1"/>
    <col min="13831" max="13831" width="11.5" style="3" customWidth="1"/>
    <col min="13832" max="13832" width="11.625" style="3" customWidth="1"/>
    <col min="13833" max="13833" width="8.125" style="3" bestFit="1" customWidth="1"/>
    <col min="13834" max="13834" width="8.875" style="3" bestFit="1" customWidth="1"/>
    <col min="13835" max="13839" width="9" style="3"/>
    <col min="13840" max="13845" width="8.875" style="3" bestFit="1" customWidth="1"/>
    <col min="13846" max="14081" width="9" style="3"/>
    <col min="14082" max="14082" width="12.25" style="3" customWidth="1"/>
    <col min="14083" max="14083" width="16.625" style="3" customWidth="1"/>
    <col min="14084" max="14084" width="18.875" style="3" customWidth="1"/>
    <col min="14085" max="14085" width="14.5" style="3" customWidth="1"/>
    <col min="14086" max="14086" width="15" style="3" customWidth="1"/>
    <col min="14087" max="14087" width="11.5" style="3" customWidth="1"/>
    <col min="14088" max="14088" width="11.625" style="3" customWidth="1"/>
    <col min="14089" max="14089" width="8.125" style="3" bestFit="1" customWidth="1"/>
    <col min="14090" max="14090" width="8.875" style="3" bestFit="1" customWidth="1"/>
    <col min="14091" max="14095" width="9" style="3"/>
    <col min="14096" max="14101" width="8.875" style="3" bestFit="1" customWidth="1"/>
    <col min="14102" max="14337" width="9" style="3"/>
    <col min="14338" max="14338" width="12.25" style="3" customWidth="1"/>
    <col min="14339" max="14339" width="16.625" style="3" customWidth="1"/>
    <col min="14340" max="14340" width="18.875" style="3" customWidth="1"/>
    <col min="14341" max="14341" width="14.5" style="3" customWidth="1"/>
    <col min="14342" max="14342" width="15" style="3" customWidth="1"/>
    <col min="14343" max="14343" width="11.5" style="3" customWidth="1"/>
    <col min="14344" max="14344" width="11.625" style="3" customWidth="1"/>
    <col min="14345" max="14345" width="8.125" style="3" bestFit="1" customWidth="1"/>
    <col min="14346" max="14346" width="8.875" style="3" bestFit="1" customWidth="1"/>
    <col min="14347" max="14351" width="9" style="3"/>
    <col min="14352" max="14357" width="8.875" style="3" bestFit="1" customWidth="1"/>
    <col min="14358" max="14593" width="9" style="3"/>
    <col min="14594" max="14594" width="12.25" style="3" customWidth="1"/>
    <col min="14595" max="14595" width="16.625" style="3" customWidth="1"/>
    <col min="14596" max="14596" width="18.875" style="3" customWidth="1"/>
    <col min="14597" max="14597" width="14.5" style="3" customWidth="1"/>
    <col min="14598" max="14598" width="15" style="3" customWidth="1"/>
    <col min="14599" max="14599" width="11.5" style="3" customWidth="1"/>
    <col min="14600" max="14600" width="11.625" style="3" customWidth="1"/>
    <col min="14601" max="14601" width="8.125" style="3" bestFit="1" customWidth="1"/>
    <col min="14602" max="14602" width="8.875" style="3" bestFit="1" customWidth="1"/>
    <col min="14603" max="14607" width="9" style="3"/>
    <col min="14608" max="14613" width="8.875" style="3" bestFit="1" customWidth="1"/>
    <col min="14614" max="14849" width="9" style="3"/>
    <col min="14850" max="14850" width="12.25" style="3" customWidth="1"/>
    <col min="14851" max="14851" width="16.625" style="3" customWidth="1"/>
    <col min="14852" max="14852" width="18.875" style="3" customWidth="1"/>
    <col min="14853" max="14853" width="14.5" style="3" customWidth="1"/>
    <col min="14854" max="14854" width="15" style="3" customWidth="1"/>
    <col min="14855" max="14855" width="11.5" style="3" customWidth="1"/>
    <col min="14856" max="14856" width="11.625" style="3" customWidth="1"/>
    <col min="14857" max="14857" width="8.125" style="3" bestFit="1" customWidth="1"/>
    <col min="14858" max="14858" width="8.875" style="3" bestFit="1" customWidth="1"/>
    <col min="14859" max="14863" width="9" style="3"/>
    <col min="14864" max="14869" width="8.875" style="3" bestFit="1" customWidth="1"/>
    <col min="14870" max="15105" width="9" style="3"/>
    <col min="15106" max="15106" width="12.25" style="3" customWidth="1"/>
    <col min="15107" max="15107" width="16.625" style="3" customWidth="1"/>
    <col min="15108" max="15108" width="18.875" style="3" customWidth="1"/>
    <col min="15109" max="15109" width="14.5" style="3" customWidth="1"/>
    <col min="15110" max="15110" width="15" style="3" customWidth="1"/>
    <col min="15111" max="15111" width="11.5" style="3" customWidth="1"/>
    <col min="15112" max="15112" width="11.625" style="3" customWidth="1"/>
    <col min="15113" max="15113" width="8.125" style="3" bestFit="1" customWidth="1"/>
    <col min="15114" max="15114" width="8.875" style="3" bestFit="1" customWidth="1"/>
    <col min="15115" max="15119" width="9" style="3"/>
    <col min="15120" max="15125" width="8.875" style="3" bestFit="1" customWidth="1"/>
    <col min="15126" max="15361" width="9" style="3"/>
    <col min="15362" max="15362" width="12.25" style="3" customWidth="1"/>
    <col min="15363" max="15363" width="16.625" style="3" customWidth="1"/>
    <col min="15364" max="15364" width="18.875" style="3" customWidth="1"/>
    <col min="15365" max="15365" width="14.5" style="3" customWidth="1"/>
    <col min="15366" max="15366" width="15" style="3" customWidth="1"/>
    <col min="15367" max="15367" width="11.5" style="3" customWidth="1"/>
    <col min="15368" max="15368" width="11.625" style="3" customWidth="1"/>
    <col min="15369" max="15369" width="8.125" style="3" bestFit="1" customWidth="1"/>
    <col min="15370" max="15370" width="8.875" style="3" bestFit="1" customWidth="1"/>
    <col min="15371" max="15375" width="9" style="3"/>
    <col min="15376" max="15381" width="8.875" style="3" bestFit="1" customWidth="1"/>
    <col min="15382" max="15617" width="9" style="3"/>
    <col min="15618" max="15618" width="12.25" style="3" customWidth="1"/>
    <col min="15619" max="15619" width="16.625" style="3" customWidth="1"/>
    <col min="15620" max="15620" width="18.875" style="3" customWidth="1"/>
    <col min="15621" max="15621" width="14.5" style="3" customWidth="1"/>
    <col min="15622" max="15622" width="15" style="3" customWidth="1"/>
    <col min="15623" max="15623" width="11.5" style="3" customWidth="1"/>
    <col min="15624" max="15624" width="11.625" style="3" customWidth="1"/>
    <col min="15625" max="15625" width="8.125" style="3" bestFit="1" customWidth="1"/>
    <col min="15626" max="15626" width="8.875" style="3" bestFit="1" customWidth="1"/>
    <col min="15627" max="15631" width="9" style="3"/>
    <col min="15632" max="15637" width="8.875" style="3" bestFit="1" customWidth="1"/>
    <col min="15638" max="15873" width="9" style="3"/>
    <col min="15874" max="15874" width="12.25" style="3" customWidth="1"/>
    <col min="15875" max="15875" width="16.625" style="3" customWidth="1"/>
    <col min="15876" max="15876" width="18.875" style="3" customWidth="1"/>
    <col min="15877" max="15877" width="14.5" style="3" customWidth="1"/>
    <col min="15878" max="15878" width="15" style="3" customWidth="1"/>
    <col min="15879" max="15879" width="11.5" style="3" customWidth="1"/>
    <col min="15880" max="15880" width="11.625" style="3" customWidth="1"/>
    <col min="15881" max="15881" width="8.125" style="3" bestFit="1" customWidth="1"/>
    <col min="15882" max="15882" width="8.875" style="3" bestFit="1" customWidth="1"/>
    <col min="15883" max="15887" width="9" style="3"/>
    <col min="15888" max="15893" width="8.875" style="3" bestFit="1" customWidth="1"/>
    <col min="15894" max="16129" width="9" style="3"/>
    <col min="16130" max="16130" width="12.25" style="3" customWidth="1"/>
    <col min="16131" max="16131" width="16.625" style="3" customWidth="1"/>
    <col min="16132" max="16132" width="18.875" style="3" customWidth="1"/>
    <col min="16133" max="16133" width="14.5" style="3" customWidth="1"/>
    <col min="16134" max="16134" width="15" style="3" customWidth="1"/>
    <col min="16135" max="16135" width="11.5" style="3" customWidth="1"/>
    <col min="16136" max="16136" width="11.625" style="3" customWidth="1"/>
    <col min="16137" max="16137" width="8.125" style="3" bestFit="1" customWidth="1"/>
    <col min="16138" max="16138" width="8.875" style="3" bestFit="1" customWidth="1"/>
    <col min="16139" max="16143" width="9" style="3"/>
    <col min="16144" max="16149" width="8.875" style="3" bestFit="1" customWidth="1"/>
    <col min="16150" max="16384" width="9" style="3"/>
  </cols>
  <sheetData>
    <row r="1" spans="1:21" ht="15">
      <c r="A1" s="62" t="s">
        <v>89</v>
      </c>
      <c r="B1" s="62"/>
      <c r="C1" s="62"/>
      <c r="D1" s="63"/>
      <c r="E1" s="63"/>
    </row>
    <row r="2" spans="1:21">
      <c r="A2" s="2"/>
      <c r="B2" s="2"/>
      <c r="C2" s="2"/>
    </row>
    <row r="3" spans="1:21" ht="29.25" customHeight="1">
      <c r="A3" s="2"/>
      <c r="B3" s="2"/>
      <c r="C3" s="2"/>
      <c r="D3" s="2"/>
    </row>
    <row r="4" spans="1:21">
      <c r="A4" s="37" t="s">
        <v>81</v>
      </c>
      <c r="B4" s="38" t="s">
        <v>0</v>
      </c>
      <c r="C4" s="37"/>
      <c r="D4" s="39"/>
      <c r="E4" s="40" t="s">
        <v>1</v>
      </c>
      <c r="F4" s="17">
        <v>17500000</v>
      </c>
      <c r="G4" s="17"/>
      <c r="H4" s="39"/>
      <c r="I4" s="37"/>
      <c r="J4" s="37"/>
      <c r="K4" s="37"/>
      <c r="L4" s="37"/>
    </row>
    <row r="5" spans="1:21" ht="12.75" customHeight="1">
      <c r="A5" s="37" t="s">
        <v>2</v>
      </c>
      <c r="B5" s="69" t="s">
        <v>3</v>
      </c>
      <c r="C5" s="69"/>
      <c r="D5" s="39"/>
      <c r="E5" s="40" t="s">
        <v>4</v>
      </c>
      <c r="F5" s="41">
        <v>0.03</v>
      </c>
      <c r="G5" s="41"/>
      <c r="H5" s="42">
        <v>3.5000000000000003E-2</v>
      </c>
      <c r="I5" s="37"/>
      <c r="J5" s="37"/>
      <c r="K5" s="37"/>
      <c r="L5" s="37"/>
    </row>
    <row r="6" spans="1:21">
      <c r="A6" s="37"/>
      <c r="B6" s="69"/>
      <c r="C6" s="69"/>
      <c r="D6" s="39"/>
      <c r="E6" s="40" t="s">
        <v>5</v>
      </c>
      <c r="F6" s="18">
        <v>86</v>
      </c>
      <c r="G6" s="18"/>
      <c r="H6" s="42"/>
      <c r="I6" s="37"/>
      <c r="J6" s="37"/>
      <c r="K6" s="37"/>
      <c r="L6" s="37"/>
    </row>
    <row r="7" spans="1:21">
      <c r="A7" s="37"/>
      <c r="B7" s="43"/>
      <c r="C7" s="43"/>
      <c r="D7" s="39"/>
      <c r="E7" s="40" t="s">
        <v>6</v>
      </c>
      <c r="F7" s="44" t="s">
        <v>82</v>
      </c>
      <c r="G7" s="44"/>
      <c r="H7" s="42"/>
      <c r="I7" s="37"/>
      <c r="J7" s="37"/>
      <c r="K7" s="37"/>
      <c r="L7" s="37"/>
    </row>
    <row r="8" spans="1:21">
      <c r="A8" s="45" t="s">
        <v>80</v>
      </c>
      <c r="B8" s="46">
        <f>+B9+B10</f>
        <v>0</v>
      </c>
      <c r="C8" s="43"/>
      <c r="D8" s="39"/>
      <c r="E8" s="40" t="s">
        <v>7</v>
      </c>
      <c r="F8" s="44" t="s">
        <v>76</v>
      </c>
      <c r="G8" s="44"/>
      <c r="H8" s="42"/>
      <c r="I8" s="37"/>
      <c r="J8" s="37"/>
      <c r="K8" s="37"/>
      <c r="L8" s="37"/>
    </row>
    <row r="9" spans="1:21">
      <c r="A9" s="47" t="s">
        <v>90</v>
      </c>
      <c r="B9" s="48">
        <v>0</v>
      </c>
      <c r="C9" s="43" t="s">
        <v>88</v>
      </c>
      <c r="D9" s="39"/>
      <c r="E9" s="40" t="s">
        <v>8</v>
      </c>
      <c r="F9" s="44" t="s">
        <v>77</v>
      </c>
      <c r="G9" s="44"/>
      <c r="H9" s="42"/>
      <c r="I9" s="37"/>
      <c r="J9" s="37"/>
      <c r="K9" s="37"/>
      <c r="L9" s="37"/>
    </row>
    <row r="10" spans="1:21">
      <c r="A10" s="47" t="s">
        <v>79</v>
      </c>
      <c r="B10" s="49">
        <v>0</v>
      </c>
      <c r="C10" s="43"/>
      <c r="D10" s="39"/>
      <c r="E10" s="50" t="s">
        <v>9</v>
      </c>
      <c r="F10" s="44" t="s">
        <v>75</v>
      </c>
      <c r="G10" s="44"/>
      <c r="H10" s="42"/>
      <c r="I10" s="37"/>
      <c r="J10" s="37"/>
      <c r="K10" s="37"/>
      <c r="L10" s="37"/>
    </row>
    <row r="11" spans="1:21" ht="13.5" thickBot="1">
      <c r="A11" s="37"/>
      <c r="B11" s="43"/>
      <c r="C11" s="43"/>
      <c r="D11" s="39"/>
      <c r="E11" s="40" t="s">
        <v>1</v>
      </c>
      <c r="F11" s="17">
        <v>17500000</v>
      </c>
      <c r="G11" s="17"/>
      <c r="H11" s="42"/>
      <c r="I11" s="37"/>
      <c r="J11" s="37"/>
      <c r="K11" s="37"/>
      <c r="L11" s="37"/>
    </row>
    <row r="12" spans="1:21" hidden="1">
      <c r="A12" s="51"/>
      <c r="B12" s="37"/>
      <c r="C12" s="37"/>
      <c r="D12" s="50"/>
      <c r="E12" s="40" t="s">
        <v>10</v>
      </c>
      <c r="F12" s="17">
        <v>2625000</v>
      </c>
      <c r="G12" s="17"/>
      <c r="H12" s="50"/>
      <c r="I12" s="37"/>
      <c r="J12" s="37"/>
      <c r="K12" s="37"/>
      <c r="L12" s="37"/>
    </row>
    <row r="13" spans="1:21" hidden="1">
      <c r="A13" s="51"/>
      <c r="B13" s="37"/>
      <c r="C13" s="37"/>
      <c r="D13" s="50"/>
      <c r="E13" s="40" t="s">
        <v>11</v>
      </c>
      <c r="F13" s="17">
        <f>+I25+I22</f>
        <v>0</v>
      </c>
      <c r="G13" s="17"/>
      <c r="H13" s="50"/>
      <c r="I13" s="37"/>
      <c r="J13" s="37"/>
      <c r="K13" s="37"/>
      <c r="L13" s="37"/>
    </row>
    <row r="14" spans="1:21" hidden="1">
      <c r="A14" s="51"/>
      <c r="B14" s="37"/>
      <c r="C14" s="37"/>
      <c r="D14" s="50"/>
      <c r="E14" s="40" t="s">
        <v>12</v>
      </c>
      <c r="F14" s="17">
        <f>+H181</f>
        <v>0</v>
      </c>
      <c r="G14" s="17"/>
      <c r="H14" s="50"/>
      <c r="I14" s="37"/>
      <c r="J14" s="37"/>
      <c r="K14" s="37"/>
      <c r="L14" s="37"/>
    </row>
    <row r="15" spans="1:21" ht="13.5" hidden="1" thickBot="1">
      <c r="A15" s="51"/>
      <c r="B15" s="37"/>
      <c r="C15" s="37"/>
      <c r="D15" s="50"/>
      <c r="E15" s="40" t="s">
        <v>13</v>
      </c>
      <c r="F15" s="52">
        <v>15</v>
      </c>
      <c r="G15" s="52"/>
      <c r="H15" s="50"/>
      <c r="I15" s="37"/>
      <c r="J15" s="37"/>
      <c r="K15" s="37"/>
      <c r="L15" s="37"/>
    </row>
    <row r="16" spans="1:21">
      <c r="A16" s="70" t="s">
        <v>14</v>
      </c>
      <c r="B16" s="72" t="s">
        <v>15</v>
      </c>
      <c r="C16" s="72" t="s">
        <v>16</v>
      </c>
      <c r="D16" s="72" t="s">
        <v>17</v>
      </c>
      <c r="E16" s="72" t="s">
        <v>18</v>
      </c>
      <c r="F16" s="72" t="s">
        <v>19</v>
      </c>
      <c r="G16" s="77" t="s">
        <v>78</v>
      </c>
      <c r="H16" s="74" t="s">
        <v>20</v>
      </c>
      <c r="I16" s="74" t="s">
        <v>21</v>
      </c>
      <c r="J16" s="75" t="s">
        <v>22</v>
      </c>
      <c r="K16" s="68" t="s">
        <v>91</v>
      </c>
      <c r="L16" s="68"/>
      <c r="M16" s="5"/>
      <c r="N16" s="5"/>
      <c r="O16" s="5"/>
      <c r="P16" s="5"/>
      <c r="Q16" s="5"/>
      <c r="R16" s="5"/>
      <c r="S16" s="5"/>
      <c r="T16" s="5"/>
      <c r="U16" s="5"/>
    </row>
    <row r="17" spans="1:21">
      <c r="A17" s="71"/>
      <c r="B17" s="73"/>
      <c r="C17" s="73"/>
      <c r="D17" s="73"/>
      <c r="E17" s="73"/>
      <c r="F17" s="73"/>
      <c r="G17" s="78"/>
      <c r="H17" s="74"/>
      <c r="I17" s="74"/>
      <c r="J17" s="75"/>
      <c r="K17" s="68"/>
      <c r="L17" s="68"/>
      <c r="M17" s="5"/>
      <c r="N17" s="5"/>
      <c r="O17" s="5"/>
      <c r="P17" s="5"/>
      <c r="Q17" s="5"/>
      <c r="R17" s="5"/>
      <c r="S17" s="5"/>
      <c r="T17" s="5"/>
      <c r="U17" s="5"/>
    </row>
    <row r="18" spans="1:21">
      <c r="A18" s="71"/>
      <c r="B18" s="73"/>
      <c r="C18" s="73"/>
      <c r="D18" s="73"/>
      <c r="E18" s="73"/>
      <c r="F18" s="73"/>
      <c r="G18" s="78"/>
      <c r="H18" s="74"/>
      <c r="I18" s="74"/>
      <c r="J18" s="75"/>
      <c r="K18" s="68"/>
      <c r="L18" s="68"/>
      <c r="M18" s="5"/>
      <c r="N18" s="5"/>
      <c r="O18" s="5"/>
      <c r="P18" s="5"/>
      <c r="Q18" s="5"/>
      <c r="R18" s="5"/>
      <c r="S18" s="5"/>
      <c r="T18" s="5"/>
      <c r="U18" s="5"/>
    </row>
    <row r="19" spans="1:21">
      <c r="A19" s="19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1"/>
      <c r="H19" s="18">
        <v>7</v>
      </c>
      <c r="I19" s="18">
        <v>8</v>
      </c>
      <c r="J19" s="22">
        <v>9</v>
      </c>
      <c r="K19" s="64"/>
      <c r="L19" s="64"/>
      <c r="M19" s="5"/>
      <c r="N19" s="5"/>
      <c r="O19" s="5"/>
      <c r="P19" s="5"/>
      <c r="Q19" s="5"/>
      <c r="R19" s="5"/>
      <c r="S19" s="5"/>
      <c r="T19" s="5"/>
      <c r="U19" s="5"/>
    </row>
    <row r="20" spans="1:21">
      <c r="A20" s="19"/>
      <c r="B20" s="20"/>
      <c r="C20" s="20"/>
      <c r="D20" s="20"/>
      <c r="E20" s="20"/>
      <c r="F20" s="20"/>
      <c r="G20" s="21"/>
      <c r="H20" s="18"/>
      <c r="I20" s="53"/>
      <c r="J20" s="17"/>
      <c r="K20" s="64"/>
      <c r="L20" s="64"/>
      <c r="M20" s="5"/>
      <c r="N20" s="5">
        <v>2012</v>
      </c>
      <c r="O20" s="5">
        <v>2013</v>
      </c>
      <c r="P20" s="5">
        <v>2014</v>
      </c>
      <c r="Q20" s="5">
        <v>2015</v>
      </c>
      <c r="R20" s="5">
        <v>2016</v>
      </c>
      <c r="S20" s="5">
        <v>2017</v>
      </c>
      <c r="T20" s="5">
        <v>2018</v>
      </c>
      <c r="U20" s="5">
        <v>2019</v>
      </c>
    </row>
    <row r="21" spans="1:21">
      <c r="A21" s="23">
        <v>0</v>
      </c>
      <c r="B21" s="24"/>
      <c r="C21" s="54" t="s">
        <v>23</v>
      </c>
      <c r="D21" s="24"/>
      <c r="E21" s="25"/>
      <c r="F21" s="24">
        <f>+B21</f>
        <v>0</v>
      </c>
      <c r="G21" s="26"/>
      <c r="H21" s="27"/>
      <c r="I21" s="27"/>
      <c r="J21" s="17"/>
      <c r="K21" s="64"/>
      <c r="L21" s="64"/>
      <c r="M21" s="5"/>
      <c r="N21" s="5"/>
      <c r="O21" s="5"/>
      <c r="P21" s="5"/>
      <c r="Q21" s="5"/>
      <c r="R21" s="5"/>
      <c r="S21" s="5"/>
      <c r="T21" s="5"/>
      <c r="U21" s="5"/>
    </row>
    <row r="22" spans="1:21">
      <c r="A22" s="23"/>
      <c r="B22" s="24"/>
      <c r="C22" s="54"/>
      <c r="D22" s="24"/>
      <c r="E22" s="25"/>
      <c r="F22" s="24">
        <f>+F21</f>
        <v>0</v>
      </c>
      <c r="G22" s="26"/>
      <c r="H22" s="27"/>
      <c r="I22" s="27">
        <f>+H21</f>
        <v>0</v>
      </c>
      <c r="J22" s="17"/>
      <c r="K22" s="64">
        <v>31</v>
      </c>
      <c r="L22" s="64"/>
      <c r="M22" s="5"/>
      <c r="N22" s="6">
        <f>+J27</f>
        <v>0</v>
      </c>
      <c r="O22" s="6">
        <f>+J39</f>
        <v>70010.960000000006</v>
      </c>
      <c r="P22" s="6">
        <f>+J51</f>
        <v>297032.88</v>
      </c>
      <c r="Q22" s="6">
        <f>+J63</f>
        <v>505510.67</v>
      </c>
      <c r="R22" s="6">
        <f>+J75</f>
        <v>517339.73000000004</v>
      </c>
      <c r="S22" s="6">
        <f>+J87</f>
        <v>482104.11</v>
      </c>
      <c r="T22" s="6">
        <f>+J99</f>
        <v>432583.56999999995</v>
      </c>
      <c r="U22" s="6">
        <f>+J111</f>
        <v>-2304581.92</v>
      </c>
    </row>
    <row r="23" spans="1:21">
      <c r="A23" s="23"/>
      <c r="B23" s="24"/>
      <c r="C23" s="54"/>
      <c r="D23" s="24"/>
      <c r="E23" s="25"/>
      <c r="F23" s="24">
        <f>+F22</f>
        <v>0</v>
      </c>
      <c r="G23" s="26"/>
      <c r="H23" s="27"/>
      <c r="I23" s="27"/>
      <c r="J23" s="17"/>
      <c r="K23" s="64">
        <v>31</v>
      </c>
      <c r="L23" s="64"/>
      <c r="M23" s="5"/>
      <c r="N23" s="7">
        <f>+N22/1000</f>
        <v>0</v>
      </c>
      <c r="O23" s="7">
        <f t="shared" ref="O23:U23" si="0">+O22/1000</f>
        <v>70.010960000000011</v>
      </c>
      <c r="P23" s="7">
        <f t="shared" si="0"/>
        <v>297.03287999999998</v>
      </c>
      <c r="Q23" s="7">
        <f t="shared" si="0"/>
        <v>505.51067</v>
      </c>
      <c r="R23" s="7">
        <f t="shared" si="0"/>
        <v>517.33973000000003</v>
      </c>
      <c r="S23" s="7">
        <f t="shared" si="0"/>
        <v>482.10410999999999</v>
      </c>
      <c r="T23" s="7">
        <f t="shared" si="0"/>
        <v>432.58356999999995</v>
      </c>
      <c r="U23" s="7">
        <f t="shared" si="0"/>
        <v>-2304.5819200000001</v>
      </c>
    </row>
    <row r="24" spans="1:21">
      <c r="A24" s="28">
        <f>+A21+B21</f>
        <v>0</v>
      </c>
      <c r="B24" s="24"/>
      <c r="C24" s="54" t="s">
        <v>24</v>
      </c>
      <c r="D24" s="24"/>
      <c r="E24" s="25"/>
      <c r="F24" s="24">
        <f>+F21+B24</f>
        <v>0</v>
      </c>
      <c r="G24" s="26"/>
      <c r="H24" s="27"/>
      <c r="I24" s="27"/>
      <c r="J24" s="17"/>
      <c r="K24" s="64">
        <v>29</v>
      </c>
      <c r="L24" s="64">
        <v>1</v>
      </c>
      <c r="M24" s="5"/>
      <c r="N24" s="5"/>
      <c r="O24" s="5"/>
      <c r="P24" s="5"/>
      <c r="Q24" s="5"/>
      <c r="R24" s="5"/>
      <c r="S24" s="5"/>
      <c r="T24" s="5"/>
      <c r="U24" s="5"/>
    </row>
    <row r="25" spans="1:21">
      <c r="A25" s="23"/>
      <c r="B25" s="24">
        <v>0</v>
      </c>
      <c r="C25" s="54" t="s">
        <v>74</v>
      </c>
      <c r="D25" s="24"/>
      <c r="E25" s="25"/>
      <c r="F25" s="24">
        <f t="shared" ref="F25" si="1">+F22+B25</f>
        <v>0</v>
      </c>
      <c r="G25" s="26"/>
      <c r="H25" s="27">
        <f>ROUND(+(F25*(L25)*$F$5)/365+(F24*K25*$F$5)/365,2)</f>
        <v>0</v>
      </c>
      <c r="I25" s="27">
        <f>+H24+H23+H22</f>
        <v>0</v>
      </c>
      <c r="J25" s="17"/>
      <c r="K25" s="64">
        <v>10</v>
      </c>
      <c r="L25" s="64">
        <v>22</v>
      </c>
      <c r="M25" s="5"/>
      <c r="N25" s="5"/>
      <c r="O25" s="5"/>
      <c r="P25" s="5"/>
      <c r="Q25" s="5"/>
      <c r="R25" s="5"/>
      <c r="S25" s="5"/>
      <c r="T25" s="5"/>
      <c r="U25" s="5"/>
    </row>
    <row r="26" spans="1:21">
      <c r="A26" s="23"/>
      <c r="B26" s="24"/>
      <c r="C26" s="54"/>
      <c r="D26" s="24"/>
      <c r="E26" s="25"/>
      <c r="F26" s="24">
        <f>+F25</f>
        <v>0</v>
      </c>
      <c r="G26" s="26"/>
      <c r="H26" s="27">
        <f t="shared" ref="H26:H77" si="2">ROUND(+(F26*(L26)*$F$5)/365+(F25*K26*$F$5)/365,2)</f>
        <v>0</v>
      </c>
      <c r="I26" s="27"/>
      <c r="J26" s="17"/>
      <c r="K26" s="64">
        <v>30</v>
      </c>
      <c r="L26" s="64"/>
      <c r="M26" s="5"/>
      <c r="N26" s="5"/>
      <c r="O26" s="5"/>
      <c r="P26" s="5"/>
      <c r="Q26" s="5"/>
      <c r="R26" s="5"/>
      <c r="S26" s="5"/>
      <c r="T26" s="5"/>
      <c r="U26" s="5"/>
    </row>
    <row r="27" spans="1:21">
      <c r="A27" s="28">
        <f>B25</f>
        <v>0</v>
      </c>
      <c r="B27" s="24">
        <v>2000000</v>
      </c>
      <c r="C27" s="55">
        <v>41253</v>
      </c>
      <c r="D27" s="24"/>
      <c r="E27" s="25"/>
      <c r="F27" s="24">
        <f>+F26+B27</f>
        <v>2000000</v>
      </c>
      <c r="G27" s="26">
        <f>+ROUND(+(F27*(L27)*$B$8)/365+(F26*K27*$B$8)/365,2)</f>
        <v>0</v>
      </c>
      <c r="H27" s="27">
        <f t="shared" si="2"/>
        <v>3616.44</v>
      </c>
      <c r="I27" s="27"/>
      <c r="J27" s="17">
        <f>+SUM(I21:I27)</f>
        <v>0</v>
      </c>
      <c r="K27" s="64">
        <v>9</v>
      </c>
      <c r="L27" s="64">
        <v>22</v>
      </c>
      <c r="M27" s="5"/>
      <c r="N27" s="5"/>
      <c r="O27" s="5"/>
      <c r="P27" s="5"/>
      <c r="Q27" s="5"/>
      <c r="R27" s="5"/>
      <c r="S27" s="5"/>
      <c r="T27" s="5"/>
      <c r="U27" s="5"/>
    </row>
    <row r="28" spans="1:21">
      <c r="A28" s="28"/>
      <c r="B28" s="24"/>
      <c r="C28" s="55"/>
      <c r="D28" s="24"/>
      <c r="E28" s="25"/>
      <c r="F28" s="24">
        <f>+F27</f>
        <v>2000000</v>
      </c>
      <c r="G28" s="26">
        <f t="shared" ref="G28:G91" si="3">+ROUND(+(F28*(L28)*$B$8)/365+(F27*K28*$B$8)/365,2)</f>
        <v>0</v>
      </c>
      <c r="H28" s="27">
        <f t="shared" si="2"/>
        <v>5095.8900000000003</v>
      </c>
      <c r="I28" s="27">
        <f>+SUM(H25:H27)</f>
        <v>3616.44</v>
      </c>
      <c r="J28" s="17"/>
      <c r="K28" s="64">
        <v>21</v>
      </c>
      <c r="L28" s="64">
        <v>10</v>
      </c>
      <c r="M28" s="5"/>
      <c r="N28" s="5"/>
      <c r="O28" s="5"/>
      <c r="P28" s="5"/>
      <c r="Q28" s="5"/>
      <c r="R28" s="5"/>
      <c r="S28" s="5"/>
      <c r="T28" s="5"/>
      <c r="U28" s="5"/>
    </row>
    <row r="29" spans="1:21">
      <c r="A29" s="28"/>
      <c r="B29" s="24"/>
      <c r="C29" s="55"/>
      <c r="D29" s="24"/>
      <c r="E29" s="25"/>
      <c r="F29" s="24">
        <f>+F28</f>
        <v>2000000</v>
      </c>
      <c r="G29" s="26">
        <f t="shared" si="3"/>
        <v>0</v>
      </c>
      <c r="H29" s="27">
        <f t="shared" si="2"/>
        <v>4602.74</v>
      </c>
      <c r="I29" s="27"/>
      <c r="J29" s="17"/>
      <c r="K29" s="64">
        <v>28</v>
      </c>
      <c r="L29" s="64"/>
      <c r="M29" s="5"/>
      <c r="N29" s="5"/>
      <c r="O29" s="5"/>
      <c r="P29" s="5"/>
      <c r="Q29" s="5"/>
      <c r="R29" s="5"/>
      <c r="S29" s="5"/>
      <c r="T29" s="5"/>
      <c r="U29" s="5"/>
    </row>
    <row r="30" spans="1:21">
      <c r="A30" s="28">
        <f>2000*1000</f>
        <v>2000000</v>
      </c>
      <c r="B30" s="24">
        <f>700*1000</f>
        <v>700000</v>
      </c>
      <c r="C30" s="55">
        <v>41364</v>
      </c>
      <c r="D30" s="24"/>
      <c r="E30" s="25"/>
      <c r="F30" s="24">
        <f>+F27+B30</f>
        <v>2700000</v>
      </c>
      <c r="G30" s="26">
        <f t="shared" si="3"/>
        <v>0</v>
      </c>
      <c r="H30" s="27">
        <f t="shared" si="2"/>
        <v>5153.42</v>
      </c>
      <c r="I30" s="27"/>
      <c r="J30" s="17"/>
      <c r="K30" s="64">
        <v>30</v>
      </c>
      <c r="L30" s="64">
        <v>1</v>
      </c>
      <c r="M30" s="5"/>
      <c r="N30" s="5"/>
      <c r="O30" s="5"/>
      <c r="P30" s="5"/>
      <c r="Q30" s="5"/>
      <c r="R30" s="5"/>
      <c r="S30" s="5"/>
      <c r="T30" s="5"/>
      <c r="U30" s="5"/>
    </row>
    <row r="31" spans="1:21">
      <c r="A31" s="28"/>
      <c r="B31" s="24"/>
      <c r="C31" s="55"/>
      <c r="D31" s="24"/>
      <c r="E31" s="25"/>
      <c r="F31" s="24">
        <f>+F30</f>
        <v>2700000</v>
      </c>
      <c r="G31" s="26">
        <f t="shared" si="3"/>
        <v>0</v>
      </c>
      <c r="H31" s="27">
        <f t="shared" si="2"/>
        <v>6657.53</v>
      </c>
      <c r="I31" s="27">
        <f>+SUM(H28:H30)</f>
        <v>14852.050000000001</v>
      </c>
      <c r="J31" s="17"/>
      <c r="K31" s="64">
        <v>30</v>
      </c>
      <c r="L31" s="64"/>
      <c r="M31" s="5"/>
      <c r="N31" s="5"/>
      <c r="O31" s="5"/>
      <c r="P31" s="5"/>
      <c r="Q31" s="5"/>
      <c r="R31" s="5"/>
      <c r="S31" s="5"/>
      <c r="T31" s="5"/>
      <c r="U31" s="5"/>
    </row>
    <row r="32" spans="1:21">
      <c r="A32" s="28"/>
      <c r="B32" s="24"/>
      <c r="C32" s="55"/>
      <c r="D32" s="24"/>
      <c r="E32" s="25"/>
      <c r="F32" s="24">
        <f>+F31</f>
        <v>2700000</v>
      </c>
      <c r="G32" s="26">
        <f t="shared" si="3"/>
        <v>0</v>
      </c>
      <c r="H32" s="27">
        <f t="shared" si="2"/>
        <v>6879.45</v>
      </c>
      <c r="I32" s="27"/>
      <c r="J32" s="17"/>
      <c r="K32" s="64">
        <v>31</v>
      </c>
      <c r="L32" s="64"/>
      <c r="M32" s="5"/>
      <c r="N32" s="5"/>
      <c r="O32" s="5"/>
      <c r="P32" s="5"/>
      <c r="Q32" s="5"/>
      <c r="R32" s="5"/>
      <c r="S32" s="5"/>
      <c r="T32" s="5"/>
      <c r="U32" s="5"/>
    </row>
    <row r="33" spans="1:21">
      <c r="A33" s="28">
        <f>+A30+B30</f>
        <v>2700000</v>
      </c>
      <c r="B33" s="24">
        <f>1400*1000</f>
        <v>1400000</v>
      </c>
      <c r="C33" s="55">
        <v>41455</v>
      </c>
      <c r="D33" s="24"/>
      <c r="E33" s="25"/>
      <c r="F33" s="24">
        <f>+F30+B33</f>
        <v>4100000</v>
      </c>
      <c r="G33" s="26">
        <f t="shared" si="3"/>
        <v>0</v>
      </c>
      <c r="H33" s="27">
        <f t="shared" si="2"/>
        <v>6772.6</v>
      </c>
      <c r="I33" s="27"/>
      <c r="J33" s="17"/>
      <c r="K33" s="64">
        <v>29</v>
      </c>
      <c r="L33" s="64">
        <v>1</v>
      </c>
      <c r="M33" s="5"/>
      <c r="N33" s="5"/>
      <c r="O33" s="5"/>
      <c r="P33" s="5"/>
      <c r="Q33" s="5"/>
      <c r="R33" s="5"/>
      <c r="S33" s="5"/>
      <c r="T33" s="5"/>
      <c r="U33" s="5"/>
    </row>
    <row r="34" spans="1:21">
      <c r="A34" s="28"/>
      <c r="B34" s="24"/>
      <c r="C34" s="55"/>
      <c r="D34" s="24"/>
      <c r="E34" s="25"/>
      <c r="F34" s="24">
        <f>+F33</f>
        <v>4100000</v>
      </c>
      <c r="G34" s="26">
        <f t="shared" si="3"/>
        <v>0</v>
      </c>
      <c r="H34" s="27">
        <f t="shared" si="2"/>
        <v>10446.58</v>
      </c>
      <c r="I34" s="27">
        <f>+SUM(H31:H33)</f>
        <v>20309.580000000002</v>
      </c>
      <c r="J34" s="17"/>
      <c r="K34" s="64">
        <v>31</v>
      </c>
      <c r="L34" s="64"/>
      <c r="M34" s="5"/>
      <c r="N34" s="5"/>
      <c r="O34" s="5"/>
      <c r="P34" s="5"/>
      <c r="Q34" s="5"/>
      <c r="R34" s="5"/>
      <c r="S34" s="5"/>
      <c r="T34" s="5"/>
      <c r="U34" s="5"/>
    </row>
    <row r="35" spans="1:21">
      <c r="A35" s="28"/>
      <c r="B35" s="24"/>
      <c r="C35" s="55"/>
      <c r="D35" s="24"/>
      <c r="E35" s="25"/>
      <c r="F35" s="24">
        <f>+F34</f>
        <v>4100000</v>
      </c>
      <c r="G35" s="26">
        <f t="shared" si="3"/>
        <v>0</v>
      </c>
      <c r="H35" s="27">
        <f t="shared" si="2"/>
        <v>10446.58</v>
      </c>
      <c r="I35" s="27"/>
      <c r="J35" s="17"/>
      <c r="K35" s="64">
        <v>31</v>
      </c>
      <c r="L35" s="64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28">
        <f>+A33+B33</f>
        <v>4100000</v>
      </c>
      <c r="B36" s="24">
        <f>2800*1000</f>
        <v>2800000</v>
      </c>
      <c r="C36" s="55" t="s">
        <v>25</v>
      </c>
      <c r="D36" s="24"/>
      <c r="E36" s="25"/>
      <c r="F36" s="24">
        <f>+F33+B36</f>
        <v>6900000</v>
      </c>
      <c r="G36" s="26">
        <f t="shared" si="3"/>
        <v>0</v>
      </c>
      <c r="H36" s="27">
        <f t="shared" si="2"/>
        <v>10339.73</v>
      </c>
      <c r="I36" s="27"/>
      <c r="J36" s="17"/>
      <c r="K36" s="64">
        <v>29</v>
      </c>
      <c r="L36" s="64">
        <v>1</v>
      </c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28"/>
      <c r="B37" s="24"/>
      <c r="C37" s="55"/>
      <c r="D37" s="24"/>
      <c r="E37" s="25"/>
      <c r="F37" s="24">
        <f>+F36</f>
        <v>6900000</v>
      </c>
      <c r="G37" s="26">
        <f t="shared" si="3"/>
        <v>0</v>
      </c>
      <c r="H37" s="27">
        <f t="shared" si="2"/>
        <v>17580.82</v>
      </c>
      <c r="I37" s="27">
        <f>+SUM(H34:H36)</f>
        <v>31232.89</v>
      </c>
      <c r="J37" s="17"/>
      <c r="K37" s="64">
        <v>31</v>
      </c>
      <c r="L37" s="64"/>
      <c r="M37" s="5"/>
      <c r="N37" s="5"/>
      <c r="O37" s="5"/>
      <c r="P37" s="5"/>
      <c r="Q37" s="5"/>
      <c r="R37" s="5"/>
      <c r="S37" s="5"/>
      <c r="T37" s="5"/>
      <c r="U37" s="5"/>
    </row>
    <row r="38" spans="1:21">
      <c r="A38" s="28"/>
      <c r="B38" s="24"/>
      <c r="C38" s="55"/>
      <c r="D38" s="24"/>
      <c r="E38" s="25"/>
      <c r="F38" s="24">
        <f>+F37</f>
        <v>6900000</v>
      </c>
      <c r="G38" s="26">
        <f t="shared" si="3"/>
        <v>0</v>
      </c>
      <c r="H38" s="27">
        <f>ROUND(+(F38*(L38)*$F$5)/365+(F37*K38*$F$5)/365,2)</f>
        <v>17013.7</v>
      </c>
      <c r="I38" s="27"/>
      <c r="J38" s="17"/>
      <c r="K38" s="64">
        <v>30</v>
      </c>
      <c r="L38" s="64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28">
        <f>+A36+B36</f>
        <v>6900000</v>
      </c>
      <c r="B39" s="24">
        <f>2100*1000</f>
        <v>2100000</v>
      </c>
      <c r="C39" s="55" t="s">
        <v>26</v>
      </c>
      <c r="D39" s="24"/>
      <c r="E39" s="25"/>
      <c r="F39" s="24">
        <f>+F36+B39</f>
        <v>9000000</v>
      </c>
      <c r="G39" s="26">
        <f t="shared" si="3"/>
        <v>0</v>
      </c>
      <c r="H39" s="27">
        <f t="shared" si="2"/>
        <v>17753.419999999998</v>
      </c>
      <c r="I39" s="27"/>
      <c r="J39" s="17">
        <f>+SUM(I28:I37)</f>
        <v>70010.960000000006</v>
      </c>
      <c r="K39" s="64">
        <v>30</v>
      </c>
      <c r="L39" s="64">
        <v>1</v>
      </c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28"/>
      <c r="B40" s="24"/>
      <c r="C40" s="55"/>
      <c r="D40" s="24"/>
      <c r="E40" s="25"/>
      <c r="F40" s="24">
        <f>+F39</f>
        <v>9000000</v>
      </c>
      <c r="G40" s="26">
        <f t="shared" si="3"/>
        <v>0</v>
      </c>
      <c r="H40" s="27">
        <f t="shared" si="2"/>
        <v>22931.51</v>
      </c>
      <c r="I40" s="27">
        <f>+SUM(H37:H39)</f>
        <v>52347.94</v>
      </c>
      <c r="J40" s="17"/>
      <c r="K40" s="64">
        <v>31</v>
      </c>
      <c r="L40" s="64"/>
      <c r="M40" s="5"/>
      <c r="N40" s="5"/>
      <c r="O40" s="5"/>
      <c r="P40" s="5"/>
      <c r="Q40" s="5"/>
      <c r="R40" s="5"/>
      <c r="S40" s="5"/>
      <c r="T40" s="5"/>
      <c r="U40" s="5"/>
    </row>
    <row r="41" spans="1:21">
      <c r="A41" s="28"/>
      <c r="B41" s="24"/>
      <c r="C41" s="55"/>
      <c r="D41" s="24"/>
      <c r="E41" s="25"/>
      <c r="F41" s="24">
        <f>+F40</f>
        <v>9000000</v>
      </c>
      <c r="G41" s="26">
        <f t="shared" si="3"/>
        <v>0</v>
      </c>
      <c r="H41" s="27">
        <f t="shared" si="2"/>
        <v>20712.330000000002</v>
      </c>
      <c r="I41" s="27"/>
      <c r="J41" s="17"/>
      <c r="K41" s="64">
        <v>28</v>
      </c>
      <c r="L41" s="64"/>
      <c r="M41" s="5"/>
      <c r="N41" s="5"/>
      <c r="O41" s="5"/>
      <c r="P41" s="5"/>
      <c r="Q41" s="5"/>
      <c r="R41" s="5"/>
      <c r="S41" s="5"/>
      <c r="T41" s="5"/>
      <c r="U41" s="5"/>
    </row>
    <row r="42" spans="1:21">
      <c r="A42" s="28">
        <f>+A39+B39</f>
        <v>9000000</v>
      </c>
      <c r="B42" s="24">
        <v>1600000</v>
      </c>
      <c r="C42" s="55" t="s">
        <v>27</v>
      </c>
      <c r="D42" s="24"/>
      <c r="E42" s="25"/>
      <c r="F42" s="24">
        <f>+F39+B42</f>
        <v>10600000</v>
      </c>
      <c r="G42" s="26">
        <f t="shared" si="3"/>
        <v>0</v>
      </c>
      <c r="H42" s="27">
        <f t="shared" si="2"/>
        <v>23063.01</v>
      </c>
      <c r="I42" s="27"/>
      <c r="J42" s="17"/>
      <c r="K42" s="64">
        <v>30</v>
      </c>
      <c r="L42" s="64">
        <v>1</v>
      </c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28"/>
      <c r="B43" s="24"/>
      <c r="C43" s="55"/>
      <c r="D43" s="24"/>
      <c r="E43" s="25"/>
      <c r="F43" s="24">
        <f>+F42</f>
        <v>10600000</v>
      </c>
      <c r="G43" s="26">
        <f t="shared" si="3"/>
        <v>0</v>
      </c>
      <c r="H43" s="27">
        <f t="shared" si="2"/>
        <v>26136.99</v>
      </c>
      <c r="I43" s="27">
        <f>+SUM(H40:H42)</f>
        <v>66706.849999999991</v>
      </c>
      <c r="J43" s="17"/>
      <c r="K43" s="64">
        <v>30</v>
      </c>
      <c r="L43" s="64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28"/>
      <c r="B44" s="24"/>
      <c r="C44" s="55"/>
      <c r="D44" s="24"/>
      <c r="E44" s="25"/>
      <c r="F44" s="24">
        <f>+F43</f>
        <v>10600000</v>
      </c>
      <c r="G44" s="26">
        <f t="shared" si="3"/>
        <v>0</v>
      </c>
      <c r="H44" s="27">
        <f t="shared" si="2"/>
        <v>27008.22</v>
      </c>
      <c r="I44" s="27"/>
      <c r="J44" s="17"/>
      <c r="K44" s="64">
        <v>31</v>
      </c>
      <c r="L44" s="64"/>
      <c r="M44" s="5"/>
      <c r="N44" s="5"/>
      <c r="O44" s="5"/>
      <c r="P44" s="5"/>
      <c r="Q44" s="5"/>
      <c r="R44" s="5"/>
      <c r="S44" s="5"/>
      <c r="T44" s="5"/>
      <c r="U44" s="5"/>
    </row>
    <row r="45" spans="1:21">
      <c r="A45" s="28">
        <f>+A42+B42</f>
        <v>10600000</v>
      </c>
      <c r="B45" s="24">
        <v>2400000</v>
      </c>
      <c r="C45" s="55" t="s">
        <v>28</v>
      </c>
      <c r="D45" s="24"/>
      <c r="E45" s="25"/>
      <c r="F45" s="24">
        <f>+F42+B45</f>
        <v>13000000</v>
      </c>
      <c r="G45" s="26">
        <f t="shared" si="3"/>
        <v>0</v>
      </c>
      <c r="H45" s="27">
        <f t="shared" si="2"/>
        <v>26334.25</v>
      </c>
      <c r="I45" s="27"/>
      <c r="J45" s="17"/>
      <c r="K45" s="64">
        <v>29</v>
      </c>
      <c r="L45" s="64">
        <v>1</v>
      </c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28"/>
      <c r="B46" s="24"/>
      <c r="C46" s="55"/>
      <c r="D46" s="24"/>
      <c r="E46" s="25"/>
      <c r="F46" s="24">
        <f>+F45</f>
        <v>13000000</v>
      </c>
      <c r="G46" s="26">
        <f t="shared" si="3"/>
        <v>0</v>
      </c>
      <c r="H46" s="27">
        <f t="shared" si="2"/>
        <v>33123.29</v>
      </c>
      <c r="I46" s="27">
        <f>+SUM(H43:H45)</f>
        <v>79479.460000000006</v>
      </c>
      <c r="J46" s="17"/>
      <c r="K46" s="64">
        <v>31</v>
      </c>
      <c r="L46" s="64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28"/>
      <c r="B47" s="24"/>
      <c r="C47" s="55"/>
      <c r="D47" s="24"/>
      <c r="E47" s="25"/>
      <c r="F47" s="24">
        <f>+F46</f>
        <v>13000000</v>
      </c>
      <c r="G47" s="26">
        <f t="shared" si="3"/>
        <v>0</v>
      </c>
      <c r="H47" s="27">
        <f>ROUND(+(F47*(L47)*$F$5)/365+(F46*K47*$F$5)/365,2)</f>
        <v>33123.29</v>
      </c>
      <c r="I47" s="27"/>
      <c r="J47" s="17"/>
      <c r="K47" s="64">
        <v>31</v>
      </c>
      <c r="L47" s="64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28">
        <v>13000000</v>
      </c>
      <c r="B48" s="24">
        <f>+B45</f>
        <v>2400000</v>
      </c>
      <c r="C48" s="55" t="s">
        <v>29</v>
      </c>
      <c r="D48" s="24"/>
      <c r="E48" s="25"/>
      <c r="F48" s="24">
        <f>+F45+B48</f>
        <v>15400000</v>
      </c>
      <c r="G48" s="26">
        <f t="shared" si="3"/>
        <v>0</v>
      </c>
      <c r="H48" s="27">
        <f t="shared" si="2"/>
        <v>32252.05</v>
      </c>
      <c r="I48" s="27"/>
      <c r="J48" s="17"/>
      <c r="K48" s="64">
        <v>29</v>
      </c>
      <c r="L48" s="64">
        <v>1</v>
      </c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28"/>
      <c r="B49" s="24"/>
      <c r="C49" s="55"/>
      <c r="D49" s="24"/>
      <c r="E49" s="25"/>
      <c r="F49" s="24">
        <f>+F48-D48</f>
        <v>15400000</v>
      </c>
      <c r="G49" s="26">
        <f t="shared" si="3"/>
        <v>0</v>
      </c>
      <c r="H49" s="27">
        <f t="shared" si="2"/>
        <v>39238.36</v>
      </c>
      <c r="I49" s="27">
        <f>+SUM(H46:H48)</f>
        <v>98498.63</v>
      </c>
      <c r="J49" s="17"/>
      <c r="K49" s="64">
        <v>31</v>
      </c>
      <c r="L49" s="64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28"/>
      <c r="B50" s="24"/>
      <c r="C50" s="55"/>
      <c r="D50" s="24"/>
      <c r="E50" s="25"/>
      <c r="F50" s="24">
        <f>+F49-D49</f>
        <v>15400000</v>
      </c>
      <c r="G50" s="26">
        <f t="shared" si="3"/>
        <v>0</v>
      </c>
      <c r="H50" s="27">
        <f t="shared" si="2"/>
        <v>37972.6</v>
      </c>
      <c r="I50" s="27"/>
      <c r="J50" s="17"/>
      <c r="K50" s="64">
        <v>30</v>
      </c>
      <c r="L50" s="64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28">
        <f>+A48+B48</f>
        <v>15400000</v>
      </c>
      <c r="B51" s="24">
        <v>1600000</v>
      </c>
      <c r="C51" s="55" t="s">
        <v>30</v>
      </c>
      <c r="D51" s="24"/>
      <c r="E51" s="25"/>
      <c r="F51" s="24">
        <f>+F48+B51</f>
        <v>17000000</v>
      </c>
      <c r="G51" s="26">
        <f t="shared" si="3"/>
        <v>0</v>
      </c>
      <c r="H51" s="27">
        <f t="shared" si="2"/>
        <v>39369.86</v>
      </c>
      <c r="I51" s="27"/>
      <c r="J51" s="17">
        <f>+SUM(I40:J50)</f>
        <v>297032.88</v>
      </c>
      <c r="K51" s="64">
        <v>30</v>
      </c>
      <c r="L51" s="64">
        <v>1</v>
      </c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28"/>
      <c r="B52" s="24"/>
      <c r="C52" s="55"/>
      <c r="D52" s="24"/>
      <c r="E52" s="25"/>
      <c r="F52" s="24">
        <f>+F51</f>
        <v>17000000</v>
      </c>
      <c r="G52" s="26">
        <f t="shared" si="3"/>
        <v>0</v>
      </c>
      <c r="H52" s="27">
        <f t="shared" si="2"/>
        <v>43315.07</v>
      </c>
      <c r="I52" s="27">
        <f>+SUM(H49:H51)</f>
        <v>116580.81999999999</v>
      </c>
      <c r="J52" s="17"/>
      <c r="K52" s="64">
        <v>31</v>
      </c>
      <c r="L52" s="64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28"/>
      <c r="B53" s="24"/>
      <c r="C53" s="55"/>
      <c r="D53" s="24"/>
      <c r="E53" s="25"/>
      <c r="F53" s="24">
        <f>+F52</f>
        <v>17000000</v>
      </c>
      <c r="G53" s="26">
        <f t="shared" si="3"/>
        <v>0</v>
      </c>
      <c r="H53" s="27">
        <f t="shared" si="2"/>
        <v>39123.29</v>
      </c>
      <c r="I53" s="27"/>
      <c r="J53" s="17"/>
      <c r="K53" s="64">
        <v>28</v>
      </c>
      <c r="L53" s="64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28">
        <f>+A51+B51</f>
        <v>17000000</v>
      </c>
      <c r="B54" s="24">
        <v>500000</v>
      </c>
      <c r="C54" s="55" t="s">
        <v>31</v>
      </c>
      <c r="D54" s="24"/>
      <c r="E54" s="25"/>
      <c r="F54" s="24">
        <f>+F51+B54</f>
        <v>17500000</v>
      </c>
      <c r="G54" s="26">
        <f t="shared" si="3"/>
        <v>0</v>
      </c>
      <c r="H54" s="27">
        <f t="shared" si="2"/>
        <v>43356.160000000003</v>
      </c>
      <c r="I54" s="27"/>
      <c r="J54" s="17"/>
      <c r="K54" s="64">
        <v>30</v>
      </c>
      <c r="L54" s="64">
        <v>1</v>
      </c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28"/>
      <c r="B55" s="24"/>
      <c r="C55" s="55"/>
      <c r="D55" s="24"/>
      <c r="E55" s="25"/>
      <c r="F55" s="24">
        <f>+F54</f>
        <v>17500000</v>
      </c>
      <c r="G55" s="26">
        <f t="shared" si="3"/>
        <v>0</v>
      </c>
      <c r="H55" s="27">
        <f t="shared" si="2"/>
        <v>43150.68</v>
      </c>
      <c r="I55" s="27">
        <f>+SUM(H52:H54)</f>
        <v>125794.52</v>
      </c>
      <c r="J55" s="17"/>
      <c r="K55" s="64">
        <v>30</v>
      </c>
      <c r="L55" s="64"/>
      <c r="M55" s="5"/>
      <c r="N55" s="5"/>
      <c r="O55" s="5"/>
      <c r="P55" s="8"/>
      <c r="Q55" s="8"/>
      <c r="R55" s="8"/>
      <c r="S55" s="8"/>
      <c r="T55" s="8"/>
      <c r="U55" s="8"/>
    </row>
    <row r="56" spans="1:21">
      <c r="A56" s="28"/>
      <c r="B56" s="24"/>
      <c r="C56" s="55"/>
      <c r="D56" s="24"/>
      <c r="E56" s="25"/>
      <c r="F56" s="24">
        <f>+F55</f>
        <v>17500000</v>
      </c>
      <c r="G56" s="26">
        <f t="shared" si="3"/>
        <v>0</v>
      </c>
      <c r="H56" s="27">
        <f t="shared" si="2"/>
        <v>44589.04</v>
      </c>
      <c r="I56" s="27"/>
      <c r="J56" s="17"/>
      <c r="K56" s="64">
        <v>31</v>
      </c>
      <c r="L56" s="64"/>
      <c r="M56" s="11"/>
      <c r="N56" s="11"/>
      <c r="O56" s="11"/>
      <c r="P56" s="11"/>
      <c r="Q56" s="8"/>
      <c r="R56" s="8"/>
      <c r="S56" s="8"/>
      <c r="T56" s="8"/>
      <c r="U56" s="8"/>
    </row>
    <row r="57" spans="1:21">
      <c r="A57" s="28">
        <f>+A54+B54</f>
        <v>17500000</v>
      </c>
      <c r="B57" s="24">
        <v>0</v>
      </c>
      <c r="C57" s="55" t="s">
        <v>32</v>
      </c>
      <c r="D57" s="29">
        <v>10000</v>
      </c>
      <c r="E57" s="25" t="str">
        <f>+C57</f>
        <v>30-06-2015</v>
      </c>
      <c r="F57" s="24">
        <f>+A57-D57</f>
        <v>17490000</v>
      </c>
      <c r="G57" s="26">
        <f t="shared" si="3"/>
        <v>0</v>
      </c>
      <c r="H57" s="27">
        <f t="shared" si="2"/>
        <v>43149.86</v>
      </c>
      <c r="I57" s="27"/>
      <c r="J57" s="17"/>
      <c r="K57" s="64">
        <v>29</v>
      </c>
      <c r="L57" s="64">
        <v>1</v>
      </c>
      <c r="M57" s="13">
        <v>43150.684931506854</v>
      </c>
      <c r="N57" s="13"/>
      <c r="O57" s="13"/>
      <c r="P57" s="11"/>
      <c r="Q57" s="8"/>
      <c r="R57" s="8"/>
      <c r="S57" s="8"/>
      <c r="T57" s="8"/>
      <c r="U57" s="8"/>
    </row>
    <row r="58" spans="1:21">
      <c r="A58" s="28"/>
      <c r="B58" s="24"/>
      <c r="C58" s="55"/>
      <c r="D58" s="29"/>
      <c r="E58" s="25"/>
      <c r="F58" s="24">
        <f>+F57</f>
        <v>17490000</v>
      </c>
      <c r="G58" s="26">
        <f t="shared" si="3"/>
        <v>0</v>
      </c>
      <c r="H58" s="27">
        <f t="shared" si="2"/>
        <v>44563.56</v>
      </c>
      <c r="I58" s="27">
        <f>+SUM(H55:H57)</f>
        <v>130889.58</v>
      </c>
      <c r="J58" s="17"/>
      <c r="K58" s="64">
        <v>31</v>
      </c>
      <c r="L58" s="64"/>
      <c r="M58" s="13">
        <v>44589.04109589041</v>
      </c>
      <c r="N58" s="13">
        <v>130890.41095890412</v>
      </c>
      <c r="O58" s="13"/>
      <c r="P58" s="11"/>
      <c r="Q58" s="8"/>
      <c r="R58" s="8"/>
      <c r="S58" s="8"/>
      <c r="T58" s="8"/>
      <c r="U58" s="8"/>
    </row>
    <row r="59" spans="1:21">
      <c r="A59" s="28"/>
      <c r="B59" s="24"/>
      <c r="C59" s="55"/>
      <c r="D59" s="29"/>
      <c r="E59" s="25"/>
      <c r="F59" s="24">
        <f>+F58</f>
        <v>17490000</v>
      </c>
      <c r="G59" s="26">
        <f t="shared" si="3"/>
        <v>0</v>
      </c>
      <c r="H59" s="27">
        <f t="shared" si="2"/>
        <v>44563.56</v>
      </c>
      <c r="I59" s="27"/>
      <c r="J59" s="17"/>
      <c r="K59" s="64">
        <v>31</v>
      </c>
      <c r="L59" s="64"/>
      <c r="M59" s="13">
        <v>44589.04109589041</v>
      </c>
      <c r="N59" s="13"/>
      <c r="O59" s="13"/>
      <c r="P59" s="11"/>
      <c r="Q59" s="8"/>
      <c r="R59" s="8"/>
      <c r="S59" s="8"/>
      <c r="T59" s="8"/>
      <c r="U59" s="8"/>
    </row>
    <row r="60" spans="1:21">
      <c r="A60" s="28"/>
      <c r="B60" s="24"/>
      <c r="C60" s="55" t="s">
        <v>33</v>
      </c>
      <c r="D60" s="29">
        <v>90000</v>
      </c>
      <c r="E60" s="25" t="str">
        <f>+C60</f>
        <v>30-09-2015</v>
      </c>
      <c r="F60" s="24">
        <f>+F57-D60</f>
        <v>17400000</v>
      </c>
      <c r="G60" s="26">
        <f t="shared" si="3"/>
        <v>0</v>
      </c>
      <c r="H60" s="27">
        <f>ROUND(+(F60*(L60)*$F$5)/365+(F59*K60*$F$5)/365,2)</f>
        <v>43118.63</v>
      </c>
      <c r="I60" s="27"/>
      <c r="J60" s="17"/>
      <c r="K60" s="64">
        <v>29</v>
      </c>
      <c r="L60" s="64">
        <v>1</v>
      </c>
      <c r="M60" s="13">
        <v>43142.465753424658</v>
      </c>
      <c r="N60" s="13"/>
      <c r="O60" s="13"/>
      <c r="P60" s="11"/>
      <c r="Q60" s="8"/>
      <c r="R60" s="8"/>
      <c r="S60" s="8"/>
      <c r="T60" s="8"/>
      <c r="U60" s="8"/>
    </row>
    <row r="61" spans="1:21">
      <c r="A61" s="28"/>
      <c r="B61" s="24"/>
      <c r="C61" s="55"/>
      <c r="D61" s="29"/>
      <c r="E61" s="25"/>
      <c r="F61" s="24">
        <f>+F60</f>
        <v>17400000</v>
      </c>
      <c r="G61" s="26">
        <f t="shared" si="3"/>
        <v>0</v>
      </c>
      <c r="H61" s="27">
        <f t="shared" si="2"/>
        <v>44334.25</v>
      </c>
      <c r="I61" s="27">
        <f>+SUM(H58:H60)</f>
        <v>132245.75</v>
      </c>
      <c r="J61" s="17"/>
      <c r="K61" s="64">
        <v>31</v>
      </c>
      <c r="L61" s="64"/>
      <c r="M61" s="13">
        <v>44334.246575342462</v>
      </c>
      <c r="N61" s="13">
        <v>132320.54794520547</v>
      </c>
      <c r="O61" s="13"/>
      <c r="P61" s="11"/>
      <c r="Q61" s="8"/>
      <c r="R61" s="8"/>
      <c r="S61" s="8"/>
      <c r="T61" s="8"/>
      <c r="U61" s="8"/>
    </row>
    <row r="62" spans="1:21">
      <c r="A62" s="28"/>
      <c r="B62" s="24"/>
      <c r="C62" s="55"/>
      <c r="D62" s="29"/>
      <c r="E62" s="25"/>
      <c r="F62" s="24">
        <f>+F61</f>
        <v>17400000</v>
      </c>
      <c r="G62" s="26">
        <f t="shared" si="3"/>
        <v>0</v>
      </c>
      <c r="H62" s="27">
        <f t="shared" si="2"/>
        <v>42904.11</v>
      </c>
      <c r="I62" s="27"/>
      <c r="J62" s="17"/>
      <c r="K62" s="64">
        <v>30</v>
      </c>
      <c r="L62" s="64"/>
      <c r="M62" s="13">
        <v>42904.109589041094</v>
      </c>
      <c r="N62" s="13"/>
      <c r="O62" s="13"/>
      <c r="P62" s="11"/>
      <c r="Q62" s="8"/>
      <c r="R62" s="8"/>
      <c r="S62" s="8"/>
      <c r="T62" s="8"/>
      <c r="U62" s="8"/>
    </row>
    <row r="63" spans="1:21">
      <c r="A63" s="28"/>
      <c r="B63" s="24"/>
      <c r="C63" s="55" t="s">
        <v>34</v>
      </c>
      <c r="D63" s="29">
        <v>100000</v>
      </c>
      <c r="E63" s="25" t="str">
        <f>+C63</f>
        <v>31-12-2015</v>
      </c>
      <c r="F63" s="24">
        <f>+F62-D63</f>
        <v>17300000</v>
      </c>
      <c r="G63" s="26">
        <f t="shared" si="3"/>
        <v>0</v>
      </c>
      <c r="H63" s="27">
        <f t="shared" si="2"/>
        <v>44326.03</v>
      </c>
      <c r="I63" s="27"/>
      <c r="J63" s="17">
        <f>+SUM(I52:I61)</f>
        <v>505510.67</v>
      </c>
      <c r="K63" s="64">
        <v>30</v>
      </c>
      <c r="L63" s="64">
        <v>1</v>
      </c>
      <c r="M63" s="13">
        <v>44326.027397260274</v>
      </c>
      <c r="N63" s="13"/>
      <c r="O63" s="13">
        <v>505586.30136986304</v>
      </c>
      <c r="P63" s="12">
        <f>+O63-J63</f>
        <v>75.631369863054715</v>
      </c>
      <c r="Q63" s="8"/>
      <c r="R63" s="8"/>
      <c r="S63" s="8"/>
      <c r="T63" s="8"/>
      <c r="U63" s="8"/>
    </row>
    <row r="64" spans="1:21">
      <c r="A64" s="28"/>
      <c r="B64" s="24"/>
      <c r="C64" s="55"/>
      <c r="D64" s="29"/>
      <c r="E64" s="25"/>
      <c r="F64" s="24">
        <f>+F63-D64</f>
        <v>17300000</v>
      </c>
      <c r="G64" s="26">
        <f>+ROUND(+(F64*(L64)*$B$8)/366+(F63*K64*$B$8)/366,2)</f>
        <v>0</v>
      </c>
      <c r="H64" s="27">
        <f t="shared" si="2"/>
        <v>44079.45</v>
      </c>
      <c r="I64" s="27">
        <f>+SUM(H61:H63)</f>
        <v>131564.39000000001</v>
      </c>
      <c r="J64" s="17"/>
      <c r="K64" s="64">
        <v>31</v>
      </c>
      <c r="L64" s="64"/>
      <c r="M64" s="11"/>
      <c r="N64" s="11"/>
      <c r="O64" s="11"/>
      <c r="P64" s="11"/>
      <c r="Q64" s="5"/>
      <c r="R64" s="5"/>
      <c r="S64" s="5"/>
      <c r="T64" s="5"/>
      <c r="U64" s="5"/>
    </row>
    <row r="65" spans="1:21">
      <c r="A65" s="28"/>
      <c r="B65" s="24"/>
      <c r="C65" s="55"/>
      <c r="D65" s="29"/>
      <c r="E65" s="25"/>
      <c r="F65" s="24">
        <f>+F64-D65</f>
        <v>17300000</v>
      </c>
      <c r="G65" s="26">
        <f t="shared" ref="G65:G77" si="4">+ROUND(+(F65*(L65)*$B$8)/366+(F64*K65*$B$8)/366,2)</f>
        <v>0</v>
      </c>
      <c r="H65" s="27">
        <f>ROUND(+(F65*(L65)*$F$5)/365+(F64*K65*$F$5)/365,2)</f>
        <v>41235.620000000003</v>
      </c>
      <c r="I65" s="27"/>
      <c r="J65" s="17"/>
      <c r="K65" s="64">
        <v>29</v>
      </c>
      <c r="L65" s="64"/>
      <c r="M65" s="11"/>
      <c r="N65" s="11"/>
      <c r="O65" s="11"/>
      <c r="P65" s="11"/>
      <c r="Q65" s="5"/>
      <c r="R65" s="5"/>
      <c r="S65" s="5"/>
      <c r="T65" s="5"/>
      <c r="U65" s="5"/>
    </row>
    <row r="66" spans="1:21">
      <c r="A66" s="23"/>
      <c r="B66" s="24"/>
      <c r="C66" s="55" t="s">
        <v>35</v>
      </c>
      <c r="D66" s="24">
        <f>+D63</f>
        <v>100000</v>
      </c>
      <c r="E66" s="25" t="str">
        <f>+C66</f>
        <v>31-03-2016</v>
      </c>
      <c r="F66" s="24">
        <f>+F65-D66</f>
        <v>17200000</v>
      </c>
      <c r="G66" s="26">
        <f t="shared" si="4"/>
        <v>0</v>
      </c>
      <c r="H66" s="27">
        <f t="shared" si="2"/>
        <v>44071.23</v>
      </c>
      <c r="I66" s="27"/>
      <c r="J66" s="17"/>
      <c r="K66" s="64">
        <v>30</v>
      </c>
      <c r="L66" s="64">
        <v>1</v>
      </c>
      <c r="M66" s="11"/>
      <c r="N66" s="11"/>
      <c r="O66" s="11"/>
      <c r="P66" s="11"/>
      <c r="Q66" s="5"/>
      <c r="R66" s="5"/>
      <c r="S66" s="5"/>
      <c r="T66" s="5"/>
      <c r="U66" s="5"/>
    </row>
    <row r="67" spans="1:21">
      <c r="A67" s="23"/>
      <c r="B67" s="24"/>
      <c r="C67" s="55"/>
      <c r="D67" s="24"/>
      <c r="E67" s="25"/>
      <c r="F67" s="24">
        <f t="shared" ref="F67:F130" si="5">+F66-D67</f>
        <v>17200000</v>
      </c>
      <c r="G67" s="26">
        <f t="shared" si="4"/>
        <v>0</v>
      </c>
      <c r="H67" s="27">
        <f t="shared" si="2"/>
        <v>42410.96</v>
      </c>
      <c r="I67" s="27">
        <f>+SUM(H64:H66)</f>
        <v>129386.30000000002</v>
      </c>
      <c r="J67" s="17"/>
      <c r="K67" s="64">
        <v>30</v>
      </c>
      <c r="L67" s="64"/>
      <c r="M67" s="5"/>
      <c r="N67" s="5"/>
      <c r="O67" s="5"/>
      <c r="P67" s="5"/>
      <c r="Q67" s="5"/>
      <c r="R67" s="5"/>
      <c r="S67" s="5"/>
      <c r="T67" s="5"/>
      <c r="U67" s="5"/>
    </row>
    <row r="68" spans="1:21">
      <c r="A68" s="23"/>
      <c r="B68" s="24"/>
      <c r="C68" s="55"/>
      <c r="D68" s="24"/>
      <c r="E68" s="25"/>
      <c r="F68" s="24">
        <f t="shared" si="5"/>
        <v>17200000</v>
      </c>
      <c r="G68" s="26">
        <f t="shared" si="4"/>
        <v>0</v>
      </c>
      <c r="H68" s="27">
        <f t="shared" si="2"/>
        <v>43824.66</v>
      </c>
      <c r="I68" s="27"/>
      <c r="J68" s="17"/>
      <c r="K68" s="64">
        <v>31</v>
      </c>
      <c r="L68" s="64"/>
      <c r="M68" s="5"/>
      <c r="N68" s="5"/>
      <c r="O68" s="5"/>
      <c r="P68" s="5"/>
      <c r="Q68" s="5"/>
      <c r="R68" s="5"/>
      <c r="S68" s="5"/>
      <c r="T68" s="5"/>
      <c r="U68" s="5"/>
    </row>
    <row r="69" spans="1:21">
      <c r="A69" s="23"/>
      <c r="B69" s="24"/>
      <c r="C69" s="55" t="s">
        <v>36</v>
      </c>
      <c r="D69" s="24">
        <v>300000</v>
      </c>
      <c r="E69" s="25" t="str">
        <f>+C69</f>
        <v>30-06-2016</v>
      </c>
      <c r="F69" s="24">
        <f t="shared" si="5"/>
        <v>16900000</v>
      </c>
      <c r="G69" s="26">
        <f t="shared" si="4"/>
        <v>0</v>
      </c>
      <c r="H69" s="27">
        <f t="shared" si="2"/>
        <v>42386.3</v>
      </c>
      <c r="I69" s="27"/>
      <c r="J69" s="17"/>
      <c r="K69" s="64">
        <v>29</v>
      </c>
      <c r="L69" s="64">
        <v>1</v>
      </c>
      <c r="M69" s="5"/>
      <c r="N69" s="5"/>
      <c r="O69" s="5"/>
      <c r="P69" s="5"/>
      <c r="Q69" s="5"/>
      <c r="R69" s="5"/>
      <c r="S69" s="5"/>
      <c r="T69" s="5"/>
      <c r="U69" s="5"/>
    </row>
    <row r="70" spans="1:21">
      <c r="A70" s="23"/>
      <c r="B70" s="24"/>
      <c r="C70" s="55"/>
      <c r="D70" s="24"/>
      <c r="E70" s="25"/>
      <c r="F70" s="24">
        <f t="shared" si="5"/>
        <v>16900000</v>
      </c>
      <c r="G70" s="26">
        <f t="shared" si="4"/>
        <v>0</v>
      </c>
      <c r="H70" s="27">
        <f t="shared" si="2"/>
        <v>43060.27</v>
      </c>
      <c r="I70" s="27">
        <f>+SUM(H67:H69)</f>
        <v>128621.92</v>
      </c>
      <c r="J70" s="17"/>
      <c r="K70" s="64">
        <v>31</v>
      </c>
      <c r="L70" s="64"/>
      <c r="M70" s="5"/>
      <c r="N70" s="5"/>
      <c r="O70" s="5"/>
      <c r="P70" s="5"/>
      <c r="Q70" s="5"/>
      <c r="R70" s="5"/>
      <c r="S70" s="5"/>
      <c r="T70" s="5"/>
      <c r="U70" s="5"/>
    </row>
    <row r="71" spans="1:21">
      <c r="A71" s="23"/>
      <c r="B71" s="24"/>
      <c r="C71" s="55"/>
      <c r="D71" s="24"/>
      <c r="E71" s="25"/>
      <c r="F71" s="24">
        <f t="shared" si="5"/>
        <v>16900000</v>
      </c>
      <c r="G71" s="26">
        <f t="shared" si="4"/>
        <v>0</v>
      </c>
      <c r="H71" s="27">
        <f t="shared" si="2"/>
        <v>43060.27</v>
      </c>
      <c r="I71" s="27"/>
      <c r="J71" s="17"/>
      <c r="K71" s="64">
        <v>31</v>
      </c>
      <c r="L71" s="64"/>
      <c r="M71" s="5"/>
      <c r="N71" s="5"/>
      <c r="O71" s="5"/>
      <c r="P71" s="5"/>
      <c r="Q71" s="5"/>
      <c r="R71" s="5"/>
      <c r="S71" s="5"/>
      <c r="T71" s="5"/>
      <c r="U71" s="5"/>
    </row>
    <row r="72" spans="1:21">
      <c r="A72" s="23"/>
      <c r="B72" s="24"/>
      <c r="C72" s="55" t="s">
        <v>37</v>
      </c>
      <c r="D72" s="24">
        <v>300000</v>
      </c>
      <c r="E72" s="25" t="str">
        <f>+C72</f>
        <v>30-09-2016</v>
      </c>
      <c r="F72" s="24">
        <f t="shared" si="5"/>
        <v>16600000</v>
      </c>
      <c r="G72" s="26">
        <f t="shared" si="4"/>
        <v>0</v>
      </c>
      <c r="H72" s="27">
        <f t="shared" si="2"/>
        <v>41646.58</v>
      </c>
      <c r="I72" s="27"/>
      <c r="J72" s="17"/>
      <c r="K72" s="64">
        <v>29</v>
      </c>
      <c r="L72" s="64">
        <v>1</v>
      </c>
      <c r="M72" s="5"/>
      <c r="N72" s="5"/>
      <c r="O72" s="5"/>
      <c r="P72" s="5"/>
      <c r="Q72" s="5"/>
      <c r="R72" s="5"/>
      <c r="S72" s="5"/>
      <c r="T72" s="5"/>
      <c r="U72" s="5"/>
    </row>
    <row r="73" spans="1:21">
      <c r="A73" s="23"/>
      <c r="B73" s="24"/>
      <c r="C73" s="55"/>
      <c r="D73" s="24"/>
      <c r="E73" s="25"/>
      <c r="F73" s="24">
        <f t="shared" si="5"/>
        <v>16600000</v>
      </c>
      <c r="G73" s="26">
        <f t="shared" si="4"/>
        <v>0</v>
      </c>
      <c r="H73" s="27">
        <f t="shared" si="2"/>
        <v>42295.89</v>
      </c>
      <c r="I73" s="27">
        <f>+SUM(H70:H72)</f>
        <v>127767.12</v>
      </c>
      <c r="J73" s="17"/>
      <c r="K73" s="64">
        <v>31</v>
      </c>
      <c r="L73" s="64"/>
      <c r="M73" s="5"/>
      <c r="N73" s="5"/>
      <c r="O73" s="5"/>
      <c r="P73" s="5"/>
      <c r="Q73" s="5"/>
      <c r="R73" s="5"/>
      <c r="S73" s="5"/>
      <c r="T73" s="5"/>
      <c r="U73" s="5"/>
    </row>
    <row r="74" spans="1:21">
      <c r="A74" s="23"/>
      <c r="B74" s="24"/>
      <c r="C74" s="55"/>
      <c r="D74" s="24"/>
      <c r="E74" s="25"/>
      <c r="F74" s="24">
        <f t="shared" si="5"/>
        <v>16600000</v>
      </c>
      <c r="G74" s="26">
        <f t="shared" si="4"/>
        <v>0</v>
      </c>
      <c r="H74" s="27">
        <f t="shared" si="2"/>
        <v>40931.51</v>
      </c>
      <c r="I74" s="27"/>
      <c r="J74" s="17"/>
      <c r="K74" s="64">
        <v>30</v>
      </c>
      <c r="L74" s="64"/>
      <c r="M74" s="5"/>
      <c r="N74" s="5"/>
      <c r="O74" s="5"/>
      <c r="P74" s="5"/>
      <c r="Q74" s="5"/>
      <c r="R74" s="5"/>
      <c r="S74" s="5"/>
      <c r="T74" s="5"/>
      <c r="U74" s="5"/>
    </row>
    <row r="75" spans="1:21">
      <c r="A75" s="23"/>
      <c r="B75" s="24"/>
      <c r="C75" s="55" t="s">
        <v>38</v>
      </c>
      <c r="D75" s="24">
        <f>+D72</f>
        <v>300000</v>
      </c>
      <c r="E75" s="25" t="str">
        <f>+C75</f>
        <v>31-12-2016</v>
      </c>
      <c r="F75" s="24">
        <f t="shared" si="5"/>
        <v>16300000</v>
      </c>
      <c r="G75" s="26">
        <f t="shared" si="4"/>
        <v>0</v>
      </c>
      <c r="H75" s="27">
        <f t="shared" si="2"/>
        <v>42271.23</v>
      </c>
      <c r="I75" s="27"/>
      <c r="J75" s="27">
        <f>+SUM(I64:I73)</f>
        <v>517339.73000000004</v>
      </c>
      <c r="K75" s="64">
        <v>30</v>
      </c>
      <c r="L75" s="64">
        <v>1</v>
      </c>
      <c r="M75" s="5"/>
      <c r="N75" s="5"/>
      <c r="O75" s="5"/>
      <c r="P75" s="5"/>
      <c r="Q75" s="5"/>
      <c r="R75" s="5"/>
      <c r="S75" s="5"/>
      <c r="T75" s="5"/>
      <c r="U75" s="5"/>
    </row>
    <row r="76" spans="1:21">
      <c r="A76" s="23"/>
      <c r="B76" s="24"/>
      <c r="C76" s="55"/>
      <c r="D76" s="24"/>
      <c r="E76" s="25"/>
      <c r="F76" s="24">
        <f t="shared" si="5"/>
        <v>16300000</v>
      </c>
      <c r="G76" s="26">
        <f t="shared" si="4"/>
        <v>0</v>
      </c>
      <c r="H76" s="27">
        <f t="shared" si="2"/>
        <v>41531.51</v>
      </c>
      <c r="I76" s="27">
        <f>+SUM(H73:H75)</f>
        <v>125498.63</v>
      </c>
      <c r="J76" s="17"/>
      <c r="K76" s="64">
        <v>31</v>
      </c>
      <c r="L76" s="64"/>
      <c r="M76" s="5"/>
      <c r="N76" s="5"/>
      <c r="O76" s="5"/>
      <c r="P76" s="5"/>
      <c r="Q76" s="5"/>
      <c r="R76" s="5"/>
      <c r="S76" s="5"/>
      <c r="T76" s="5"/>
      <c r="U76" s="5"/>
    </row>
    <row r="77" spans="1:21">
      <c r="A77" s="23"/>
      <c r="B77" s="24"/>
      <c r="C77" s="55"/>
      <c r="D77" s="24"/>
      <c r="E77" s="25"/>
      <c r="F77" s="24">
        <f t="shared" si="5"/>
        <v>16300000</v>
      </c>
      <c r="G77" s="26">
        <f t="shared" si="4"/>
        <v>0</v>
      </c>
      <c r="H77" s="27">
        <f t="shared" si="2"/>
        <v>37512.33</v>
      </c>
      <c r="I77" s="27"/>
      <c r="J77" s="17"/>
      <c r="K77" s="64">
        <v>28</v>
      </c>
      <c r="L77" s="64"/>
      <c r="M77" s="5"/>
      <c r="N77" s="5"/>
      <c r="O77" s="5"/>
      <c r="P77" s="5"/>
      <c r="Q77" s="5"/>
      <c r="R77" s="5"/>
      <c r="S77" s="5"/>
      <c r="T77" s="5"/>
      <c r="U77" s="5"/>
    </row>
    <row r="78" spans="1:21">
      <c r="A78" s="23"/>
      <c r="B78" s="24"/>
      <c r="C78" s="55" t="s">
        <v>39</v>
      </c>
      <c r="D78" s="24">
        <v>400000</v>
      </c>
      <c r="E78" s="25" t="str">
        <f>+C78</f>
        <v>31-03-2017</v>
      </c>
      <c r="F78" s="24">
        <f t="shared" si="5"/>
        <v>15900000</v>
      </c>
      <c r="G78" s="26">
        <f t="shared" si="3"/>
        <v>0</v>
      </c>
      <c r="H78" s="27">
        <f>ROUND(+(F78*(L78)*$F$5)/365+(F77*K78*$F$5)/365,2)</f>
        <v>41498.629999999997</v>
      </c>
      <c r="I78" s="27"/>
      <c r="J78" s="17"/>
      <c r="K78" s="64">
        <v>30</v>
      </c>
      <c r="L78" s="64">
        <v>1</v>
      </c>
      <c r="M78" s="5"/>
      <c r="N78" s="5"/>
      <c r="O78" s="5"/>
      <c r="P78" s="5"/>
      <c r="Q78" s="5"/>
      <c r="R78" s="5"/>
      <c r="S78" s="5"/>
      <c r="T78" s="5"/>
      <c r="U78" s="5"/>
    </row>
    <row r="79" spans="1:21">
      <c r="A79" s="23"/>
      <c r="B79" s="24"/>
      <c r="C79" s="55"/>
      <c r="D79" s="24"/>
      <c r="E79" s="25"/>
      <c r="F79" s="24">
        <f t="shared" si="5"/>
        <v>15900000</v>
      </c>
      <c r="G79" s="26">
        <f t="shared" si="3"/>
        <v>0</v>
      </c>
      <c r="H79" s="27">
        <f>ROUND(+(F79*(L79)*$F$5)/365+(F78*K79*$F$5)/365,2)</f>
        <v>39205.480000000003</v>
      </c>
      <c r="I79" s="27">
        <f>+SUM(H76:H78)</f>
        <v>120542.47</v>
      </c>
      <c r="J79" s="17"/>
      <c r="K79" s="64">
        <v>30</v>
      </c>
      <c r="L79" s="64"/>
      <c r="M79" s="5"/>
      <c r="N79" s="5"/>
      <c r="O79" s="5"/>
      <c r="P79" s="5"/>
      <c r="Q79" s="5"/>
      <c r="R79" s="5"/>
      <c r="S79" s="5"/>
      <c r="T79" s="5"/>
      <c r="U79" s="5"/>
    </row>
    <row r="80" spans="1:21">
      <c r="A80" s="23"/>
      <c r="B80" s="24"/>
      <c r="C80" s="55"/>
      <c r="D80" s="24"/>
      <c r="E80" s="25"/>
      <c r="F80" s="24">
        <f t="shared" si="5"/>
        <v>15900000</v>
      </c>
      <c r="G80" s="26">
        <f t="shared" si="3"/>
        <v>0</v>
      </c>
      <c r="H80" s="27">
        <f t="shared" ref="H80:H105" si="6">ROUND(+(F80*(L80)*$F$5)/365+(F79*K80*$F$5)/365,2)</f>
        <v>40512.33</v>
      </c>
      <c r="I80" s="27"/>
      <c r="J80" s="17"/>
      <c r="K80" s="64">
        <v>31</v>
      </c>
      <c r="L80" s="64"/>
      <c r="M80" s="5"/>
      <c r="N80" s="5"/>
      <c r="O80" s="5"/>
      <c r="P80" s="5"/>
      <c r="Q80" s="5"/>
      <c r="R80" s="5"/>
      <c r="S80" s="5"/>
      <c r="T80" s="5"/>
      <c r="U80" s="5"/>
    </row>
    <row r="81" spans="1:21">
      <c r="A81" s="23"/>
      <c r="B81" s="24"/>
      <c r="C81" s="55" t="s">
        <v>40</v>
      </c>
      <c r="D81" s="24">
        <v>400000</v>
      </c>
      <c r="E81" s="25" t="str">
        <f>+C81</f>
        <v>30-06-2017</v>
      </c>
      <c r="F81" s="24">
        <f t="shared" si="5"/>
        <v>15500000</v>
      </c>
      <c r="G81" s="26">
        <f t="shared" si="3"/>
        <v>0</v>
      </c>
      <c r="H81" s="27">
        <f t="shared" si="6"/>
        <v>39172.6</v>
      </c>
      <c r="I81" s="27"/>
      <c r="J81" s="17"/>
      <c r="K81" s="64">
        <v>29</v>
      </c>
      <c r="L81" s="64">
        <v>1</v>
      </c>
      <c r="M81" s="5"/>
      <c r="N81" s="5"/>
      <c r="O81" s="5"/>
      <c r="P81" s="5"/>
      <c r="Q81" s="5"/>
      <c r="R81" s="5"/>
      <c r="S81" s="5"/>
      <c r="T81" s="5"/>
      <c r="U81" s="5"/>
    </row>
    <row r="82" spans="1:21">
      <c r="A82" s="23"/>
      <c r="B82" s="24"/>
      <c r="C82" s="55"/>
      <c r="D82" s="24"/>
      <c r="E82" s="25"/>
      <c r="F82" s="24">
        <f t="shared" si="5"/>
        <v>15500000</v>
      </c>
      <c r="G82" s="26">
        <f t="shared" si="3"/>
        <v>0</v>
      </c>
      <c r="H82" s="27">
        <f t="shared" si="6"/>
        <v>39493.15</v>
      </c>
      <c r="I82" s="27">
        <f>+SUM(H79:H81)</f>
        <v>118890.41</v>
      </c>
      <c r="J82" s="17"/>
      <c r="K82" s="64">
        <v>31</v>
      </c>
      <c r="L82" s="64"/>
      <c r="M82" s="5"/>
      <c r="N82" s="5"/>
      <c r="O82" s="5"/>
      <c r="P82" s="5"/>
      <c r="Q82" s="5"/>
      <c r="R82" s="5"/>
      <c r="S82" s="5"/>
      <c r="T82" s="5"/>
      <c r="U82" s="5"/>
    </row>
    <row r="83" spans="1:21">
      <c r="A83" s="23"/>
      <c r="B83" s="24"/>
      <c r="C83" s="55"/>
      <c r="D83" s="24"/>
      <c r="E83" s="25"/>
      <c r="F83" s="24">
        <f t="shared" si="5"/>
        <v>15500000</v>
      </c>
      <c r="G83" s="26">
        <f t="shared" si="3"/>
        <v>0</v>
      </c>
      <c r="H83" s="27">
        <f t="shared" si="6"/>
        <v>39493.15</v>
      </c>
      <c r="I83" s="27"/>
      <c r="J83" s="17"/>
      <c r="K83" s="64">
        <v>31</v>
      </c>
      <c r="L83" s="64"/>
      <c r="M83" s="5"/>
      <c r="N83" s="5"/>
      <c r="O83" s="5"/>
      <c r="P83" s="5"/>
      <c r="Q83" s="5"/>
      <c r="R83" s="5"/>
      <c r="S83" s="5"/>
      <c r="T83" s="5"/>
      <c r="U83" s="5"/>
    </row>
    <row r="84" spans="1:21">
      <c r="A84" s="23"/>
      <c r="B84" s="24"/>
      <c r="C84" s="55" t="s">
        <v>41</v>
      </c>
      <c r="D84" s="24">
        <v>400000</v>
      </c>
      <c r="E84" s="25" t="str">
        <f>+C84</f>
        <v>30-09-2017</v>
      </c>
      <c r="F84" s="24">
        <f t="shared" si="5"/>
        <v>15100000</v>
      </c>
      <c r="G84" s="26">
        <f t="shared" si="3"/>
        <v>0</v>
      </c>
      <c r="H84" s="27">
        <f t="shared" si="6"/>
        <v>38186.300000000003</v>
      </c>
      <c r="I84" s="27"/>
      <c r="J84" s="17"/>
      <c r="K84" s="64">
        <v>29</v>
      </c>
      <c r="L84" s="64">
        <v>1</v>
      </c>
      <c r="M84" s="5"/>
      <c r="N84" s="5"/>
      <c r="O84" s="5"/>
      <c r="P84" s="5"/>
      <c r="Q84" s="5"/>
      <c r="R84" s="5"/>
      <c r="S84" s="5"/>
      <c r="T84" s="5"/>
      <c r="U84" s="5"/>
    </row>
    <row r="85" spans="1:21">
      <c r="A85" s="23"/>
      <c r="B85" s="24"/>
      <c r="C85" s="55"/>
      <c r="D85" s="24"/>
      <c r="E85" s="25"/>
      <c r="F85" s="24">
        <f t="shared" si="5"/>
        <v>15100000</v>
      </c>
      <c r="G85" s="26">
        <f t="shared" si="3"/>
        <v>0</v>
      </c>
      <c r="H85" s="27">
        <f t="shared" si="6"/>
        <v>38473.97</v>
      </c>
      <c r="I85" s="27">
        <f>+SUM(H82:H84)</f>
        <v>117172.6</v>
      </c>
      <c r="J85" s="17"/>
      <c r="K85" s="64">
        <v>31</v>
      </c>
      <c r="L85" s="64"/>
      <c r="M85" s="5"/>
      <c r="N85" s="5"/>
      <c r="O85" s="5"/>
      <c r="P85" s="5"/>
      <c r="Q85" s="5"/>
      <c r="R85" s="5"/>
      <c r="S85" s="5"/>
      <c r="T85" s="5"/>
      <c r="U85" s="5"/>
    </row>
    <row r="86" spans="1:21">
      <c r="A86" s="23"/>
      <c r="B86" s="24"/>
      <c r="C86" s="55"/>
      <c r="D86" s="24"/>
      <c r="E86" s="25"/>
      <c r="F86" s="24">
        <f t="shared" si="5"/>
        <v>15100000</v>
      </c>
      <c r="G86" s="26">
        <f t="shared" si="3"/>
        <v>0</v>
      </c>
      <c r="H86" s="27">
        <f t="shared" si="6"/>
        <v>37232.879999999997</v>
      </c>
      <c r="I86" s="27"/>
      <c r="J86" s="17"/>
      <c r="K86" s="64">
        <v>30</v>
      </c>
      <c r="L86" s="64"/>
      <c r="M86" s="5"/>
      <c r="N86" s="5"/>
      <c r="O86" s="5"/>
      <c r="P86" s="5"/>
      <c r="Q86" s="5"/>
      <c r="R86" s="5"/>
      <c r="S86" s="5"/>
      <c r="T86" s="5"/>
      <c r="U86" s="5"/>
    </row>
    <row r="87" spans="1:21">
      <c r="A87" s="23"/>
      <c r="B87" s="24"/>
      <c r="C87" s="55" t="s">
        <v>42</v>
      </c>
      <c r="D87" s="24">
        <v>450000</v>
      </c>
      <c r="E87" s="25" t="str">
        <f>+C87</f>
        <v>31-12-2017</v>
      </c>
      <c r="F87" s="24">
        <f t="shared" si="5"/>
        <v>14650000</v>
      </c>
      <c r="G87" s="26">
        <f t="shared" si="3"/>
        <v>0</v>
      </c>
      <c r="H87" s="27">
        <f t="shared" si="6"/>
        <v>38436.99</v>
      </c>
      <c r="I87" s="27"/>
      <c r="J87" s="17">
        <f>+SUM(I76:I87)</f>
        <v>482104.11</v>
      </c>
      <c r="K87" s="64">
        <v>30</v>
      </c>
      <c r="L87" s="64">
        <v>1</v>
      </c>
      <c r="M87" s="5"/>
      <c r="N87" s="5"/>
      <c r="O87" s="5"/>
      <c r="P87" s="5"/>
      <c r="Q87" s="5"/>
      <c r="R87" s="5"/>
      <c r="S87" s="5"/>
      <c r="T87" s="5"/>
      <c r="U87" s="5"/>
    </row>
    <row r="88" spans="1:21">
      <c r="A88" s="23"/>
      <c r="B88" s="24"/>
      <c r="C88" s="55"/>
      <c r="D88" s="24"/>
      <c r="E88" s="25"/>
      <c r="F88" s="24">
        <f t="shared" si="5"/>
        <v>14650000</v>
      </c>
      <c r="G88" s="26">
        <f t="shared" si="3"/>
        <v>0</v>
      </c>
      <c r="H88" s="27">
        <f t="shared" si="6"/>
        <v>37327.4</v>
      </c>
      <c r="I88" s="27">
        <f>+SUM(H85:H87)</f>
        <v>114143.84</v>
      </c>
      <c r="J88" s="17"/>
      <c r="K88" s="64">
        <v>31</v>
      </c>
      <c r="L88" s="64"/>
      <c r="M88" s="5"/>
      <c r="N88" s="5"/>
      <c r="O88" s="5"/>
      <c r="P88" s="5"/>
      <c r="Q88" s="5"/>
      <c r="R88" s="5"/>
      <c r="S88" s="5"/>
      <c r="T88" s="5"/>
      <c r="U88" s="5"/>
    </row>
    <row r="89" spans="1:21">
      <c r="A89" s="23"/>
      <c r="B89" s="24"/>
      <c r="C89" s="55"/>
      <c r="D89" s="24"/>
      <c r="E89" s="25"/>
      <c r="F89" s="24">
        <f t="shared" si="5"/>
        <v>14650000</v>
      </c>
      <c r="G89" s="26">
        <f t="shared" si="3"/>
        <v>0</v>
      </c>
      <c r="H89" s="27">
        <f t="shared" si="6"/>
        <v>33715.07</v>
      </c>
      <c r="I89" s="27"/>
      <c r="J89" s="17"/>
      <c r="K89" s="64">
        <v>28</v>
      </c>
      <c r="L89" s="64"/>
      <c r="M89" s="5"/>
      <c r="N89" s="5"/>
      <c r="O89" s="5"/>
      <c r="P89" s="5"/>
      <c r="Q89" s="5"/>
      <c r="R89" s="5"/>
      <c r="S89" s="5"/>
      <c r="T89" s="5"/>
      <c r="U89" s="5"/>
    </row>
    <row r="90" spans="1:21">
      <c r="A90" s="23"/>
      <c r="B90" s="24"/>
      <c r="C90" s="55" t="s">
        <v>43</v>
      </c>
      <c r="D90" s="24">
        <v>450000</v>
      </c>
      <c r="E90" s="25" t="str">
        <f>+C90</f>
        <v>31-03-2018</v>
      </c>
      <c r="F90" s="24">
        <f t="shared" si="5"/>
        <v>14200000</v>
      </c>
      <c r="G90" s="26">
        <f t="shared" si="3"/>
        <v>0</v>
      </c>
      <c r="H90" s="27">
        <f t="shared" si="6"/>
        <v>37290.410000000003</v>
      </c>
      <c r="I90" s="27"/>
      <c r="J90" s="17"/>
      <c r="K90" s="64">
        <v>30</v>
      </c>
      <c r="L90" s="64">
        <v>1</v>
      </c>
      <c r="M90" s="5"/>
      <c r="N90" s="5"/>
      <c r="O90" s="5"/>
      <c r="P90" s="5"/>
      <c r="Q90" s="5"/>
      <c r="R90" s="5"/>
      <c r="S90" s="5"/>
      <c r="T90" s="5"/>
      <c r="U90" s="5"/>
    </row>
    <row r="91" spans="1:21">
      <c r="A91" s="23"/>
      <c r="B91" s="24"/>
      <c r="C91" s="55"/>
      <c r="D91" s="24"/>
      <c r="E91" s="25"/>
      <c r="F91" s="24">
        <f t="shared" si="5"/>
        <v>14200000</v>
      </c>
      <c r="G91" s="26">
        <f t="shared" si="3"/>
        <v>0</v>
      </c>
      <c r="H91" s="27">
        <f t="shared" si="6"/>
        <v>35013.699999999997</v>
      </c>
      <c r="I91" s="27">
        <f>+SUM(H88:H90)</f>
        <v>108332.88</v>
      </c>
      <c r="J91" s="17"/>
      <c r="K91" s="64">
        <v>30</v>
      </c>
      <c r="L91" s="64"/>
      <c r="M91" s="5"/>
      <c r="N91" s="5"/>
      <c r="O91" s="5"/>
      <c r="P91" s="5"/>
      <c r="Q91" s="5"/>
      <c r="R91" s="5"/>
      <c r="S91" s="5"/>
      <c r="T91" s="5"/>
      <c r="U91" s="5"/>
    </row>
    <row r="92" spans="1:21">
      <c r="A92" s="23"/>
      <c r="B92" s="24"/>
      <c r="C92" s="55"/>
      <c r="D92" s="24"/>
      <c r="E92" s="25"/>
      <c r="F92" s="24">
        <f t="shared" si="5"/>
        <v>14200000</v>
      </c>
      <c r="G92" s="26">
        <f t="shared" ref="G92:G155" si="7">+ROUND(+(F92*(L92)*$B$8)/365+(F91*K92*$B$8)/365,2)</f>
        <v>0</v>
      </c>
      <c r="H92" s="27">
        <f>ROUND(+(F92*(L92)*$F$5)/365+(F91*K92*$F$5)/365,2)</f>
        <v>36180.82</v>
      </c>
      <c r="I92" s="27"/>
      <c r="J92" s="17"/>
      <c r="K92" s="64">
        <v>31</v>
      </c>
      <c r="L92" s="64"/>
      <c r="M92" s="5"/>
      <c r="N92" s="5"/>
      <c r="O92" s="5"/>
      <c r="P92" s="5"/>
      <c r="Q92" s="5"/>
      <c r="R92" s="5"/>
      <c r="S92" s="5"/>
      <c r="T92" s="5"/>
      <c r="U92" s="5"/>
    </row>
    <row r="93" spans="1:21">
      <c r="A93" s="23"/>
      <c r="B93" s="24"/>
      <c r="C93" s="55" t="s">
        <v>44</v>
      </c>
      <c r="D93" s="24">
        <v>450000</v>
      </c>
      <c r="E93" s="25" t="str">
        <f>+C93</f>
        <v>30-06-2018</v>
      </c>
      <c r="F93" s="24">
        <f t="shared" si="5"/>
        <v>13750000</v>
      </c>
      <c r="G93" s="26">
        <f t="shared" si="7"/>
        <v>0</v>
      </c>
      <c r="H93" s="27">
        <f t="shared" si="6"/>
        <v>34976.71</v>
      </c>
      <c r="I93" s="27"/>
      <c r="J93" s="17"/>
      <c r="K93" s="64">
        <v>29</v>
      </c>
      <c r="L93" s="64">
        <v>1</v>
      </c>
      <c r="M93" s="5"/>
      <c r="N93" s="5"/>
      <c r="O93" s="5"/>
      <c r="P93" s="5"/>
      <c r="Q93" s="5"/>
      <c r="R93" s="5"/>
      <c r="S93" s="5"/>
      <c r="T93" s="5"/>
      <c r="U93" s="5"/>
    </row>
    <row r="94" spans="1:21">
      <c r="A94" s="23"/>
      <c r="B94" s="24"/>
      <c r="C94" s="55"/>
      <c r="D94" s="24"/>
      <c r="E94" s="25"/>
      <c r="F94" s="24">
        <f t="shared" si="5"/>
        <v>13750000</v>
      </c>
      <c r="G94" s="26">
        <f t="shared" si="7"/>
        <v>0</v>
      </c>
      <c r="H94" s="27">
        <f t="shared" si="6"/>
        <v>35034.25</v>
      </c>
      <c r="I94" s="27">
        <f>+SUM(H91:H93)</f>
        <v>106171.22999999998</v>
      </c>
      <c r="J94" s="17"/>
      <c r="K94" s="64">
        <v>31</v>
      </c>
      <c r="L94" s="64"/>
      <c r="M94" s="5"/>
      <c r="N94" s="5"/>
      <c r="O94" s="5"/>
      <c r="P94" s="5"/>
      <c r="Q94" s="5"/>
      <c r="R94" s="5"/>
      <c r="S94" s="5"/>
      <c r="T94" s="5"/>
      <c r="U94" s="5"/>
    </row>
    <row r="95" spans="1:21">
      <c r="A95" s="23"/>
      <c r="B95" s="24"/>
      <c r="C95" s="55"/>
      <c r="D95" s="24"/>
      <c r="E95" s="25"/>
      <c r="F95" s="24">
        <f t="shared" si="5"/>
        <v>13750000</v>
      </c>
      <c r="G95" s="26">
        <f t="shared" si="7"/>
        <v>0</v>
      </c>
      <c r="H95" s="27">
        <f t="shared" si="6"/>
        <v>35034.25</v>
      </c>
      <c r="I95" s="27"/>
      <c r="J95" s="17"/>
      <c r="K95" s="64">
        <v>31</v>
      </c>
      <c r="L95" s="64"/>
      <c r="M95" s="5"/>
      <c r="N95" s="5"/>
      <c r="O95" s="5"/>
      <c r="P95" s="5"/>
      <c r="Q95" s="5"/>
      <c r="R95" s="5"/>
      <c r="S95" s="5"/>
      <c r="T95" s="5"/>
      <c r="U95" s="5"/>
    </row>
    <row r="96" spans="1:21">
      <c r="A96" s="23"/>
      <c r="B96" s="24"/>
      <c r="C96" s="55" t="s">
        <v>45</v>
      </c>
      <c r="D96" s="24">
        <v>450000</v>
      </c>
      <c r="E96" s="25" t="str">
        <f>+C96</f>
        <v>30-09-2018</v>
      </c>
      <c r="F96" s="24">
        <f t="shared" si="5"/>
        <v>13300000</v>
      </c>
      <c r="G96" s="26">
        <f t="shared" si="7"/>
        <v>0</v>
      </c>
      <c r="H96" s="27">
        <f t="shared" si="6"/>
        <v>33867.120000000003</v>
      </c>
      <c r="I96" s="27"/>
      <c r="J96" s="17"/>
      <c r="K96" s="64">
        <v>29</v>
      </c>
      <c r="L96" s="64">
        <v>1</v>
      </c>
      <c r="M96" s="5"/>
      <c r="N96" s="5"/>
      <c r="O96" s="5"/>
      <c r="P96" s="5"/>
      <c r="Q96" s="5"/>
      <c r="R96" s="5"/>
      <c r="S96" s="5"/>
      <c r="T96" s="5"/>
      <c r="U96" s="5"/>
    </row>
    <row r="97" spans="1:21">
      <c r="A97" s="23"/>
      <c r="B97" s="24"/>
      <c r="C97" s="55"/>
      <c r="D97" s="24"/>
      <c r="E97" s="25"/>
      <c r="F97" s="24">
        <f t="shared" si="5"/>
        <v>13300000</v>
      </c>
      <c r="G97" s="26">
        <f t="shared" si="7"/>
        <v>0</v>
      </c>
      <c r="H97" s="27">
        <f t="shared" si="6"/>
        <v>33887.67</v>
      </c>
      <c r="I97" s="27">
        <f>+SUM(H94:H96)</f>
        <v>103935.62</v>
      </c>
      <c r="J97" s="17"/>
      <c r="K97" s="64">
        <v>31</v>
      </c>
      <c r="L97" s="64"/>
      <c r="M97" s="5"/>
      <c r="N97" s="5"/>
      <c r="O97" s="5"/>
      <c r="P97" s="5"/>
      <c r="Q97" s="5"/>
      <c r="R97" s="5"/>
      <c r="S97" s="5"/>
      <c r="T97" s="5"/>
      <c r="U97" s="5"/>
    </row>
    <row r="98" spans="1:21">
      <c r="A98" s="23"/>
      <c r="B98" s="24"/>
      <c r="C98" s="55"/>
      <c r="D98" s="24"/>
      <c r="E98" s="25"/>
      <c r="F98" s="24">
        <f t="shared" si="5"/>
        <v>13300000</v>
      </c>
      <c r="G98" s="26">
        <f t="shared" si="7"/>
        <v>0</v>
      </c>
      <c r="H98" s="27">
        <f t="shared" si="6"/>
        <v>32794.519999999997</v>
      </c>
      <c r="I98" s="27"/>
      <c r="J98" s="17"/>
      <c r="K98" s="64">
        <v>30</v>
      </c>
      <c r="L98" s="64"/>
      <c r="M98" s="5"/>
      <c r="N98" s="5"/>
      <c r="O98" s="5"/>
      <c r="P98" s="5"/>
      <c r="Q98" s="5"/>
      <c r="R98" s="5"/>
      <c r="S98" s="5"/>
      <c r="T98" s="5"/>
      <c r="U98" s="5"/>
    </row>
    <row r="99" spans="1:21">
      <c r="A99" s="23"/>
      <c r="B99" s="24"/>
      <c r="C99" s="55" t="s">
        <v>46</v>
      </c>
      <c r="D99" s="24">
        <v>450000</v>
      </c>
      <c r="E99" s="25" t="str">
        <f>+C99</f>
        <v>31-12-2018</v>
      </c>
      <c r="F99" s="24">
        <f t="shared" si="5"/>
        <v>12850000</v>
      </c>
      <c r="G99" s="26">
        <f t="shared" si="7"/>
        <v>0</v>
      </c>
      <c r="H99" s="27">
        <f t="shared" si="6"/>
        <v>33850.68</v>
      </c>
      <c r="I99" s="27"/>
      <c r="J99" s="17">
        <f>+SUM(I88:I97)</f>
        <v>432583.56999999995</v>
      </c>
      <c r="K99" s="64">
        <v>30</v>
      </c>
      <c r="L99" s="64">
        <v>1</v>
      </c>
      <c r="M99" s="5"/>
      <c r="N99" s="5"/>
      <c r="O99" s="5"/>
      <c r="P99" s="5"/>
      <c r="Q99" s="5"/>
      <c r="R99" s="5"/>
      <c r="S99" s="5"/>
      <c r="T99" s="5"/>
      <c r="U99" s="5"/>
    </row>
    <row r="100" spans="1:21">
      <c r="A100" s="23"/>
      <c r="B100" s="24"/>
      <c r="C100" s="55"/>
      <c r="D100" s="24"/>
      <c r="E100" s="25"/>
      <c r="F100" s="24">
        <f t="shared" si="5"/>
        <v>12850000</v>
      </c>
      <c r="G100" s="26">
        <f t="shared" si="7"/>
        <v>0</v>
      </c>
      <c r="H100" s="27">
        <f t="shared" si="6"/>
        <v>32741.1</v>
      </c>
      <c r="I100" s="27">
        <f>+SUM(H97:H99)</f>
        <v>100532.87</v>
      </c>
      <c r="J100" s="17"/>
      <c r="K100" s="64">
        <v>31</v>
      </c>
      <c r="L100" s="64"/>
      <c r="M100" s="5"/>
      <c r="N100" s="5"/>
      <c r="O100" s="5"/>
      <c r="P100" s="5"/>
      <c r="Q100" s="5"/>
      <c r="R100" s="5"/>
      <c r="S100" s="5"/>
      <c r="T100" s="5"/>
      <c r="U100" s="5"/>
    </row>
    <row r="101" spans="1:21">
      <c r="A101" s="23"/>
      <c r="B101" s="24"/>
      <c r="C101" s="55"/>
      <c r="D101" s="24"/>
      <c r="E101" s="25"/>
      <c r="F101" s="24">
        <f t="shared" si="5"/>
        <v>12850000</v>
      </c>
      <c r="G101" s="26">
        <f t="shared" si="7"/>
        <v>0</v>
      </c>
      <c r="H101" s="27">
        <f t="shared" si="6"/>
        <v>29572.6</v>
      </c>
      <c r="I101" s="27"/>
      <c r="J101" s="17"/>
      <c r="K101" s="64">
        <v>28</v>
      </c>
      <c r="L101" s="64"/>
      <c r="M101" s="5"/>
      <c r="N101" s="5"/>
      <c r="O101" s="5"/>
      <c r="P101" s="5"/>
      <c r="Q101" s="5"/>
      <c r="R101" s="5"/>
      <c r="S101" s="5"/>
      <c r="T101" s="5"/>
      <c r="U101" s="5"/>
    </row>
    <row r="102" spans="1:21">
      <c r="A102" s="23"/>
      <c r="B102" s="24"/>
      <c r="C102" s="55" t="s">
        <v>47</v>
      </c>
      <c r="D102" s="24">
        <v>450000</v>
      </c>
      <c r="E102" s="25" t="str">
        <f>+C102</f>
        <v>31-03-2019</v>
      </c>
      <c r="F102" s="24">
        <f t="shared" si="5"/>
        <v>12400000</v>
      </c>
      <c r="G102" s="26">
        <f t="shared" si="7"/>
        <v>0</v>
      </c>
      <c r="H102" s="27">
        <f t="shared" si="6"/>
        <v>32704.11</v>
      </c>
      <c r="I102" s="27"/>
      <c r="J102" s="17"/>
      <c r="K102" s="64">
        <v>30</v>
      </c>
      <c r="L102" s="64">
        <v>1</v>
      </c>
      <c r="M102" s="5"/>
      <c r="N102" s="5"/>
      <c r="O102" s="5"/>
      <c r="P102" s="5"/>
      <c r="Q102" s="5"/>
      <c r="R102" s="5"/>
      <c r="S102" s="5"/>
      <c r="T102" s="5"/>
      <c r="U102" s="5"/>
    </row>
    <row r="103" spans="1:21">
      <c r="A103" s="23"/>
      <c r="B103" s="24"/>
      <c r="C103" s="55"/>
      <c r="D103" s="24"/>
      <c r="E103" s="25"/>
      <c r="F103" s="24">
        <f t="shared" si="5"/>
        <v>12400000</v>
      </c>
      <c r="G103" s="26">
        <f t="shared" si="7"/>
        <v>0</v>
      </c>
      <c r="H103" s="27">
        <f t="shared" si="6"/>
        <v>30575.34</v>
      </c>
      <c r="I103" s="27">
        <f>+SUM(H100:H102)</f>
        <v>95017.81</v>
      </c>
      <c r="J103" s="17"/>
      <c r="K103" s="64">
        <v>30</v>
      </c>
      <c r="L103" s="64"/>
      <c r="M103" s="5"/>
      <c r="N103" s="5"/>
      <c r="O103" s="5"/>
      <c r="P103" s="5"/>
      <c r="Q103" s="5"/>
      <c r="R103" s="5"/>
      <c r="S103" s="5"/>
      <c r="T103" s="5"/>
      <c r="U103" s="5"/>
    </row>
    <row r="104" spans="1:21">
      <c r="A104" s="23"/>
      <c r="B104" s="24"/>
      <c r="C104" s="55"/>
      <c r="D104" s="24"/>
      <c r="E104" s="25"/>
      <c r="F104" s="24">
        <f t="shared" si="5"/>
        <v>12400000</v>
      </c>
      <c r="G104" s="26">
        <f t="shared" si="7"/>
        <v>0</v>
      </c>
      <c r="H104" s="27">
        <f t="shared" si="6"/>
        <v>31594.52</v>
      </c>
      <c r="I104" s="27"/>
      <c r="J104" s="17"/>
      <c r="K104" s="64">
        <v>31</v>
      </c>
      <c r="L104" s="64"/>
      <c r="M104" s="5"/>
      <c r="N104" s="11"/>
      <c r="O104" s="11"/>
      <c r="P104" s="5"/>
      <c r="Q104" s="5"/>
      <c r="R104" s="5"/>
      <c r="S104" s="5"/>
      <c r="T104" s="5"/>
      <c r="U104" s="5"/>
    </row>
    <row r="105" spans="1:21">
      <c r="A105" s="23"/>
      <c r="B105" s="24"/>
      <c r="C105" s="55" t="s">
        <v>48</v>
      </c>
      <c r="D105" s="24">
        <v>450000</v>
      </c>
      <c r="E105" s="25" t="str">
        <f>+C105</f>
        <v>30-06-2019</v>
      </c>
      <c r="F105" s="24">
        <f t="shared" si="5"/>
        <v>11950000</v>
      </c>
      <c r="G105" s="26">
        <f t="shared" si="7"/>
        <v>0</v>
      </c>
      <c r="H105" s="27">
        <f t="shared" si="6"/>
        <v>30538.36</v>
      </c>
      <c r="I105" s="27"/>
      <c r="J105" s="56"/>
      <c r="K105" s="64">
        <v>29</v>
      </c>
      <c r="L105" s="64">
        <v>1</v>
      </c>
      <c r="M105" s="5"/>
      <c r="N105" s="11"/>
      <c r="O105" s="11"/>
      <c r="P105" s="5"/>
      <c r="Q105" s="5"/>
      <c r="R105" s="5"/>
      <c r="S105" s="5"/>
      <c r="T105" s="5"/>
      <c r="U105" s="5"/>
    </row>
    <row r="106" spans="1:21">
      <c r="A106" s="23"/>
      <c r="B106" s="24"/>
      <c r="C106" s="55"/>
      <c r="D106" s="24"/>
      <c r="E106" s="25"/>
      <c r="F106" s="24">
        <f t="shared" si="5"/>
        <v>11950000</v>
      </c>
      <c r="G106" s="26">
        <f t="shared" si="7"/>
        <v>0</v>
      </c>
      <c r="H106" s="27">
        <f>+H186-SUM(H25:H105)</f>
        <v>-2592840.8199999998</v>
      </c>
      <c r="I106" s="27">
        <f>+SUM(H103:H105)</f>
        <v>92708.22</v>
      </c>
      <c r="J106" s="56"/>
      <c r="K106" s="64">
        <v>31</v>
      </c>
      <c r="L106" s="64"/>
      <c r="M106" s="5"/>
      <c r="N106" s="13">
        <v>20412.328767122701</v>
      </c>
      <c r="O106" s="11"/>
      <c r="P106" s="5"/>
      <c r="Q106" s="5"/>
      <c r="R106" s="5"/>
      <c r="S106" s="5"/>
      <c r="T106" s="5"/>
      <c r="U106" s="5"/>
    </row>
    <row r="107" spans="1:21">
      <c r="A107" s="23"/>
      <c r="B107" s="24"/>
      <c r="C107" s="55"/>
      <c r="D107" s="24"/>
      <c r="E107" s="25"/>
      <c r="F107" s="24">
        <f t="shared" si="5"/>
        <v>11950000</v>
      </c>
      <c r="G107" s="26">
        <f t="shared" si="7"/>
        <v>0</v>
      </c>
      <c r="H107" s="27"/>
      <c r="I107" s="53"/>
      <c r="J107" s="27"/>
      <c r="K107" s="64">
        <v>31</v>
      </c>
      <c r="L107" s="64"/>
      <c r="M107" s="5"/>
      <c r="N107" s="12">
        <f>+H106-N106</f>
        <v>-2613253.1487671225</v>
      </c>
      <c r="O107" s="11"/>
      <c r="P107" s="5"/>
      <c r="Q107" s="5"/>
      <c r="R107" s="5"/>
      <c r="S107" s="5"/>
      <c r="T107" s="5"/>
      <c r="U107" s="5"/>
    </row>
    <row r="108" spans="1:21">
      <c r="A108" s="23"/>
      <c r="B108" s="24"/>
      <c r="C108" s="55" t="s">
        <v>49</v>
      </c>
      <c r="D108" s="24">
        <v>450000</v>
      </c>
      <c r="E108" s="25" t="str">
        <f>+C108</f>
        <v>30-09-2019</v>
      </c>
      <c r="F108" s="24">
        <f t="shared" si="5"/>
        <v>11500000</v>
      </c>
      <c r="G108" s="26">
        <f t="shared" si="7"/>
        <v>0</v>
      </c>
      <c r="H108" s="27"/>
      <c r="I108" s="53"/>
      <c r="J108" s="56">
        <f>+[1]Transze_raty!G41</f>
        <v>0</v>
      </c>
      <c r="K108" s="64">
        <v>29</v>
      </c>
      <c r="L108" s="64">
        <v>1</v>
      </c>
      <c r="M108" s="5">
        <v>20412.32</v>
      </c>
      <c r="N108" s="12">
        <f>+N107-P63</f>
        <v>-2613328.7801369857</v>
      </c>
      <c r="O108" s="11"/>
      <c r="P108" s="5"/>
      <c r="Q108" s="5"/>
      <c r="R108" s="5"/>
      <c r="S108" s="5"/>
      <c r="T108" s="5"/>
      <c r="U108" s="5"/>
    </row>
    <row r="109" spans="1:21">
      <c r="A109" s="23"/>
      <c r="B109" s="24"/>
      <c r="C109" s="55"/>
      <c r="D109" s="24"/>
      <c r="E109" s="25"/>
      <c r="F109" s="24">
        <f t="shared" si="5"/>
        <v>11500000</v>
      </c>
      <c r="G109" s="26">
        <f t="shared" si="7"/>
        <v>0</v>
      </c>
      <c r="H109" s="30"/>
      <c r="I109" s="27">
        <f>+H106+H107+H108</f>
        <v>-2592840.8199999998</v>
      </c>
      <c r="J109" s="56"/>
      <c r="K109" s="64">
        <v>31</v>
      </c>
      <c r="L109" s="64"/>
      <c r="M109" s="5"/>
      <c r="N109" s="5"/>
      <c r="O109" s="5"/>
      <c r="P109" s="5"/>
      <c r="Q109" s="5"/>
      <c r="R109" s="5"/>
      <c r="S109" s="5"/>
      <c r="T109" s="5"/>
      <c r="U109" s="5"/>
    </row>
    <row r="110" spans="1:21">
      <c r="A110" s="23"/>
      <c r="B110" s="24"/>
      <c r="C110" s="55"/>
      <c r="D110" s="24"/>
      <c r="E110" s="25"/>
      <c r="F110" s="24">
        <f t="shared" si="5"/>
        <v>11500000</v>
      </c>
      <c r="G110" s="26">
        <f t="shared" si="7"/>
        <v>0</v>
      </c>
      <c r="H110" s="30"/>
      <c r="I110" s="53"/>
      <c r="J110" s="56"/>
      <c r="K110" s="64">
        <v>30</v>
      </c>
      <c r="L110" s="64"/>
      <c r="M110" s="5"/>
      <c r="N110" s="5"/>
      <c r="O110" s="5"/>
      <c r="P110" s="5"/>
      <c r="Q110" s="5"/>
      <c r="R110" s="5"/>
      <c r="S110" s="5"/>
      <c r="T110" s="5"/>
      <c r="U110" s="5"/>
    </row>
    <row r="111" spans="1:21">
      <c r="A111" s="23"/>
      <c r="B111" s="24"/>
      <c r="C111" s="55" t="s">
        <v>50</v>
      </c>
      <c r="D111" s="24">
        <f>+D108</f>
        <v>450000</v>
      </c>
      <c r="E111" s="25" t="str">
        <f>+C111</f>
        <v>31-12-2019</v>
      </c>
      <c r="F111" s="24">
        <f t="shared" si="5"/>
        <v>11050000</v>
      </c>
      <c r="G111" s="26">
        <f t="shared" si="7"/>
        <v>0</v>
      </c>
      <c r="H111" s="30"/>
      <c r="I111" s="53"/>
      <c r="J111" s="17">
        <f>+SUM(I100:I109)</f>
        <v>-2304581.92</v>
      </c>
      <c r="K111" s="64">
        <v>30</v>
      </c>
      <c r="L111" s="64">
        <v>1</v>
      </c>
      <c r="M111" s="5"/>
      <c r="N111" s="5"/>
      <c r="O111" s="5"/>
      <c r="P111" s="5"/>
      <c r="Q111" s="5"/>
      <c r="R111" s="5"/>
      <c r="S111" s="5"/>
      <c r="T111" s="5"/>
      <c r="U111" s="5"/>
    </row>
    <row r="112" spans="1:21">
      <c r="A112" s="23"/>
      <c r="B112" s="24"/>
      <c r="C112" s="55"/>
      <c r="D112" s="24"/>
      <c r="E112" s="25"/>
      <c r="F112" s="24">
        <f t="shared" si="5"/>
        <v>11050000</v>
      </c>
      <c r="G112" s="26">
        <f>+ROUND(+(F112*(L112)*$B$8)/366+(F111*K112*$B$8)/366,2)</f>
        <v>0</v>
      </c>
      <c r="H112" s="30"/>
      <c r="I112" s="53"/>
      <c r="J112" s="56"/>
      <c r="K112" s="64">
        <v>31</v>
      </c>
      <c r="L112" s="64"/>
      <c r="M112" s="5"/>
      <c r="N112" s="5"/>
      <c r="O112" s="5"/>
      <c r="P112" s="5"/>
      <c r="Q112" s="5"/>
      <c r="R112" s="5"/>
      <c r="S112" s="5"/>
      <c r="T112" s="5"/>
      <c r="U112" s="5"/>
    </row>
    <row r="113" spans="1:21">
      <c r="A113" s="23"/>
      <c r="B113" s="24"/>
      <c r="C113" s="55"/>
      <c r="D113" s="24"/>
      <c r="E113" s="25"/>
      <c r="F113" s="24">
        <f t="shared" si="5"/>
        <v>11050000</v>
      </c>
      <c r="G113" s="26">
        <f t="shared" ref="G113:G123" si="8">+ROUND(+(F113*(L113)*$B$8)/366+(F112*K113*$B$8)/366,2)</f>
        <v>0</v>
      </c>
      <c r="H113" s="30"/>
      <c r="I113" s="53"/>
      <c r="J113" s="56"/>
      <c r="K113" s="64">
        <v>28</v>
      </c>
      <c r="L113" s="64"/>
      <c r="M113" s="5"/>
      <c r="N113" s="5"/>
      <c r="O113" s="5"/>
      <c r="P113" s="5"/>
      <c r="Q113" s="5"/>
      <c r="R113" s="5"/>
      <c r="S113" s="5"/>
      <c r="T113" s="5"/>
      <c r="U113" s="5"/>
    </row>
    <row r="114" spans="1:21">
      <c r="A114" s="23"/>
      <c r="B114" s="24"/>
      <c r="C114" s="55" t="s">
        <v>51</v>
      </c>
      <c r="D114" s="24">
        <f>+D111</f>
        <v>450000</v>
      </c>
      <c r="E114" s="25" t="str">
        <f>+C114</f>
        <v>31-03-2020</v>
      </c>
      <c r="F114" s="24">
        <f t="shared" si="5"/>
        <v>10600000</v>
      </c>
      <c r="G114" s="26">
        <f t="shared" si="8"/>
        <v>0</v>
      </c>
      <c r="H114" s="30"/>
      <c r="I114" s="53"/>
      <c r="J114" s="56">
        <f>+[1]Transze_raty!G43</f>
        <v>0</v>
      </c>
      <c r="K114" s="64">
        <v>30</v>
      </c>
      <c r="L114" s="64">
        <v>1</v>
      </c>
      <c r="M114" s="5"/>
      <c r="N114" s="5"/>
      <c r="O114" s="5"/>
      <c r="P114" s="5"/>
      <c r="Q114" s="5"/>
      <c r="R114" s="5"/>
      <c r="S114" s="5"/>
      <c r="T114" s="5"/>
      <c r="U114" s="5"/>
    </row>
    <row r="115" spans="1:21">
      <c r="A115" s="23"/>
      <c r="B115" s="24"/>
      <c r="C115" s="55"/>
      <c r="D115" s="24"/>
      <c r="E115" s="25"/>
      <c r="F115" s="24">
        <f t="shared" si="5"/>
        <v>10600000</v>
      </c>
      <c r="G115" s="26">
        <f t="shared" si="8"/>
        <v>0</v>
      </c>
      <c r="H115" s="30"/>
      <c r="I115" s="53"/>
      <c r="J115" s="56"/>
      <c r="K115" s="64">
        <v>30</v>
      </c>
      <c r="L115" s="64"/>
      <c r="M115" s="5"/>
      <c r="N115" s="5"/>
      <c r="O115" s="5"/>
      <c r="P115" s="5"/>
      <c r="Q115" s="5"/>
      <c r="R115" s="5"/>
      <c r="S115" s="5"/>
      <c r="T115" s="5"/>
      <c r="U115" s="5"/>
    </row>
    <row r="116" spans="1:21">
      <c r="A116" s="23"/>
      <c r="B116" s="24"/>
      <c r="C116" s="55"/>
      <c r="D116" s="24"/>
      <c r="E116" s="25"/>
      <c r="F116" s="24">
        <f t="shared" si="5"/>
        <v>10600000</v>
      </c>
      <c r="G116" s="26">
        <f t="shared" si="8"/>
        <v>0</v>
      </c>
      <c r="H116" s="30"/>
      <c r="I116" s="53"/>
      <c r="J116" s="56"/>
      <c r="K116" s="64">
        <v>31</v>
      </c>
      <c r="L116" s="64"/>
      <c r="M116" s="5"/>
      <c r="N116" s="5"/>
      <c r="O116" s="5"/>
      <c r="P116" s="5"/>
      <c r="Q116" s="5"/>
      <c r="R116" s="5"/>
      <c r="S116" s="5"/>
      <c r="T116" s="5"/>
      <c r="U116" s="5"/>
    </row>
    <row r="117" spans="1:21">
      <c r="A117" s="23"/>
      <c r="B117" s="24"/>
      <c r="C117" s="55" t="s">
        <v>52</v>
      </c>
      <c r="D117" s="24">
        <f>+D114</f>
        <v>450000</v>
      </c>
      <c r="E117" s="25" t="str">
        <f>+C117</f>
        <v>30-06-2020</v>
      </c>
      <c r="F117" s="24">
        <f t="shared" si="5"/>
        <v>10150000</v>
      </c>
      <c r="G117" s="26">
        <f t="shared" si="8"/>
        <v>0</v>
      </c>
      <c r="H117" s="30"/>
      <c r="I117" s="53"/>
      <c r="J117" s="56">
        <f>+[1]Transze_raty!G44</f>
        <v>0</v>
      </c>
      <c r="K117" s="64">
        <v>29</v>
      </c>
      <c r="L117" s="64">
        <v>1</v>
      </c>
      <c r="M117" s="5"/>
      <c r="N117" s="5"/>
      <c r="O117" s="5"/>
      <c r="P117" s="5"/>
      <c r="Q117" s="5"/>
      <c r="R117" s="5"/>
      <c r="S117" s="5"/>
      <c r="T117" s="5"/>
      <c r="U117" s="5"/>
    </row>
    <row r="118" spans="1:21">
      <c r="A118" s="23"/>
      <c r="B118" s="24"/>
      <c r="C118" s="55"/>
      <c r="D118" s="24"/>
      <c r="E118" s="25"/>
      <c r="F118" s="24">
        <f t="shared" si="5"/>
        <v>10150000</v>
      </c>
      <c r="G118" s="26">
        <f t="shared" si="8"/>
        <v>0</v>
      </c>
      <c r="H118" s="30"/>
      <c r="I118" s="53"/>
      <c r="J118" s="56"/>
      <c r="K118" s="64">
        <v>31</v>
      </c>
      <c r="L118" s="64"/>
      <c r="M118" s="5"/>
      <c r="N118" s="5"/>
      <c r="O118" s="5"/>
      <c r="P118" s="5"/>
      <c r="Q118" s="5"/>
      <c r="R118" s="5"/>
      <c r="S118" s="5"/>
      <c r="T118" s="5"/>
      <c r="U118" s="5"/>
    </row>
    <row r="119" spans="1:21">
      <c r="A119" s="23"/>
      <c r="B119" s="24"/>
      <c r="C119" s="55"/>
      <c r="D119" s="24"/>
      <c r="E119" s="25"/>
      <c r="F119" s="24">
        <f t="shared" si="5"/>
        <v>10150000</v>
      </c>
      <c r="G119" s="26">
        <f t="shared" si="8"/>
        <v>0</v>
      </c>
      <c r="H119" s="30"/>
      <c r="I119" s="53"/>
      <c r="J119" s="56"/>
      <c r="K119" s="64">
        <v>31</v>
      </c>
      <c r="L119" s="64"/>
      <c r="M119" s="5"/>
      <c r="N119" s="5"/>
      <c r="O119" s="5"/>
      <c r="P119" s="5"/>
      <c r="Q119" s="5"/>
      <c r="R119" s="5"/>
      <c r="S119" s="5"/>
      <c r="T119" s="5"/>
      <c r="U119" s="5"/>
    </row>
    <row r="120" spans="1:21">
      <c r="A120" s="23"/>
      <c r="B120" s="24"/>
      <c r="C120" s="55" t="s">
        <v>53</v>
      </c>
      <c r="D120" s="24">
        <f>+D117</f>
        <v>450000</v>
      </c>
      <c r="E120" s="25" t="str">
        <f>+C120</f>
        <v>30-09-2020</v>
      </c>
      <c r="F120" s="24">
        <f t="shared" si="5"/>
        <v>9700000</v>
      </c>
      <c r="G120" s="26">
        <f t="shared" si="8"/>
        <v>0</v>
      </c>
      <c r="H120" s="30"/>
      <c r="I120" s="53"/>
      <c r="J120" s="56">
        <f>+[1]Transze_raty!G45</f>
        <v>0</v>
      </c>
      <c r="K120" s="64">
        <v>29</v>
      </c>
      <c r="L120" s="64">
        <v>1</v>
      </c>
      <c r="M120" s="5"/>
      <c r="N120" s="5"/>
      <c r="O120" s="5"/>
      <c r="P120" s="5"/>
      <c r="Q120" s="5"/>
      <c r="R120" s="5"/>
      <c r="S120" s="5"/>
      <c r="T120" s="5"/>
      <c r="U120" s="5"/>
    </row>
    <row r="121" spans="1:21">
      <c r="A121" s="23"/>
      <c r="B121" s="24"/>
      <c r="C121" s="55"/>
      <c r="D121" s="24"/>
      <c r="E121" s="25"/>
      <c r="F121" s="24">
        <f t="shared" si="5"/>
        <v>9700000</v>
      </c>
      <c r="G121" s="26">
        <f t="shared" si="8"/>
        <v>0</v>
      </c>
      <c r="H121" s="30"/>
      <c r="I121" s="53"/>
      <c r="J121" s="56"/>
      <c r="K121" s="64">
        <v>31</v>
      </c>
      <c r="L121" s="64"/>
      <c r="M121" s="5"/>
      <c r="N121" s="5"/>
      <c r="O121" s="5"/>
      <c r="P121" s="5"/>
      <c r="Q121" s="5"/>
      <c r="R121" s="5"/>
      <c r="S121" s="5"/>
      <c r="T121" s="5"/>
      <c r="U121" s="5"/>
    </row>
    <row r="122" spans="1:21">
      <c r="A122" s="23"/>
      <c r="B122" s="24"/>
      <c r="C122" s="55"/>
      <c r="D122" s="24"/>
      <c r="E122" s="25"/>
      <c r="F122" s="24">
        <f t="shared" si="5"/>
        <v>9700000</v>
      </c>
      <c r="G122" s="26">
        <f t="shared" si="8"/>
        <v>0</v>
      </c>
      <c r="H122" s="30"/>
      <c r="I122" s="53"/>
      <c r="J122" s="56"/>
      <c r="K122" s="64">
        <v>30</v>
      </c>
      <c r="L122" s="64"/>
      <c r="M122" s="5"/>
      <c r="N122" s="5"/>
      <c r="O122" s="5"/>
      <c r="P122" s="5"/>
      <c r="Q122" s="5"/>
      <c r="R122" s="5"/>
      <c r="S122" s="5"/>
      <c r="T122" s="5"/>
      <c r="U122" s="5"/>
    </row>
    <row r="123" spans="1:21">
      <c r="A123" s="23"/>
      <c r="B123" s="24"/>
      <c r="C123" s="55" t="s">
        <v>54</v>
      </c>
      <c r="D123" s="24">
        <f>+D120</f>
        <v>450000</v>
      </c>
      <c r="E123" s="25" t="str">
        <f>+C123</f>
        <v>31-12-2020</v>
      </c>
      <c r="F123" s="24">
        <f t="shared" si="5"/>
        <v>9250000</v>
      </c>
      <c r="G123" s="26">
        <f t="shared" si="8"/>
        <v>0</v>
      </c>
      <c r="H123" s="30"/>
      <c r="I123" s="53"/>
      <c r="J123" s="56">
        <f>+[1]Transze_raty!G46</f>
        <v>0</v>
      </c>
      <c r="K123" s="64">
        <v>30</v>
      </c>
      <c r="L123" s="64">
        <v>1</v>
      </c>
      <c r="M123" s="5"/>
      <c r="N123" s="5"/>
      <c r="O123" s="5"/>
      <c r="P123" s="5"/>
      <c r="Q123" s="5"/>
      <c r="R123" s="5"/>
      <c r="S123" s="5"/>
      <c r="T123" s="5"/>
      <c r="U123" s="5"/>
    </row>
    <row r="124" spans="1:21">
      <c r="A124" s="23"/>
      <c r="B124" s="24"/>
      <c r="C124" s="55"/>
      <c r="D124" s="24"/>
      <c r="E124" s="25"/>
      <c r="F124" s="24">
        <f t="shared" si="5"/>
        <v>9250000</v>
      </c>
      <c r="G124" s="26">
        <f t="shared" si="7"/>
        <v>0</v>
      </c>
      <c r="H124" s="30"/>
      <c r="I124" s="53"/>
      <c r="J124" s="56"/>
      <c r="K124" s="64">
        <v>31</v>
      </c>
      <c r="L124" s="64"/>
      <c r="M124" s="5"/>
      <c r="N124" s="5"/>
      <c r="O124" s="5"/>
      <c r="P124" s="5"/>
      <c r="Q124" s="5"/>
      <c r="R124" s="5"/>
      <c r="S124" s="5"/>
      <c r="T124" s="5"/>
      <c r="U124" s="5"/>
    </row>
    <row r="125" spans="1:21">
      <c r="A125" s="23"/>
      <c r="B125" s="24"/>
      <c r="C125" s="55"/>
      <c r="D125" s="24"/>
      <c r="E125" s="25"/>
      <c r="F125" s="24">
        <f t="shared" si="5"/>
        <v>9250000</v>
      </c>
      <c r="G125" s="26">
        <f t="shared" si="7"/>
        <v>0</v>
      </c>
      <c r="H125" s="30"/>
      <c r="I125" s="53"/>
      <c r="J125" s="56"/>
      <c r="K125" s="64">
        <v>28</v>
      </c>
      <c r="L125" s="64"/>
      <c r="M125" s="5"/>
      <c r="N125" s="5"/>
      <c r="O125" s="5"/>
      <c r="P125" s="5"/>
      <c r="Q125" s="5"/>
      <c r="R125" s="5"/>
      <c r="S125" s="5"/>
      <c r="T125" s="5"/>
      <c r="U125" s="5"/>
    </row>
    <row r="126" spans="1:21">
      <c r="A126" s="23"/>
      <c r="B126" s="24"/>
      <c r="C126" s="55" t="s">
        <v>55</v>
      </c>
      <c r="D126" s="24">
        <f>+D123</f>
        <v>450000</v>
      </c>
      <c r="E126" s="25" t="str">
        <f>+C126</f>
        <v>31-03-2021</v>
      </c>
      <c r="F126" s="24">
        <f t="shared" si="5"/>
        <v>8800000</v>
      </c>
      <c r="G126" s="26">
        <f t="shared" si="7"/>
        <v>0</v>
      </c>
      <c r="H126" s="30"/>
      <c r="I126" s="53"/>
      <c r="J126" s="56">
        <f>+[1]Transze_raty!G47</f>
        <v>0</v>
      </c>
      <c r="K126" s="64">
        <v>30</v>
      </c>
      <c r="L126" s="64">
        <v>1</v>
      </c>
      <c r="M126" s="5"/>
      <c r="N126" s="5"/>
      <c r="O126" s="5"/>
      <c r="P126" s="5"/>
      <c r="Q126" s="5"/>
      <c r="R126" s="5"/>
      <c r="S126" s="5"/>
      <c r="T126" s="5"/>
      <c r="U126" s="5"/>
    </row>
    <row r="127" spans="1:21">
      <c r="A127" s="23"/>
      <c r="B127" s="24"/>
      <c r="C127" s="55"/>
      <c r="D127" s="24"/>
      <c r="E127" s="25"/>
      <c r="F127" s="24">
        <f t="shared" si="5"/>
        <v>8800000</v>
      </c>
      <c r="G127" s="26">
        <f t="shared" si="7"/>
        <v>0</v>
      </c>
      <c r="H127" s="30"/>
      <c r="I127" s="53"/>
      <c r="J127" s="56"/>
      <c r="K127" s="64">
        <v>30</v>
      </c>
      <c r="L127" s="64"/>
      <c r="M127" s="5"/>
      <c r="N127" s="5"/>
      <c r="O127" s="5"/>
      <c r="P127" s="5"/>
      <c r="Q127" s="5"/>
      <c r="R127" s="5"/>
      <c r="S127" s="5"/>
      <c r="T127" s="5"/>
      <c r="U127" s="5"/>
    </row>
    <row r="128" spans="1:21">
      <c r="A128" s="23"/>
      <c r="B128" s="24"/>
      <c r="C128" s="55"/>
      <c r="D128" s="24"/>
      <c r="E128" s="25"/>
      <c r="F128" s="24">
        <f t="shared" si="5"/>
        <v>8800000</v>
      </c>
      <c r="G128" s="26">
        <f t="shared" si="7"/>
        <v>0</v>
      </c>
      <c r="H128" s="30"/>
      <c r="I128" s="53"/>
      <c r="J128" s="56"/>
      <c r="K128" s="64">
        <v>31</v>
      </c>
      <c r="L128" s="64"/>
      <c r="M128" s="5"/>
      <c r="N128" s="5"/>
      <c r="O128" s="5"/>
      <c r="P128" s="5"/>
      <c r="Q128" s="5"/>
      <c r="R128" s="5"/>
      <c r="S128" s="5"/>
      <c r="T128" s="5"/>
      <c r="U128" s="5"/>
    </row>
    <row r="129" spans="1:21">
      <c r="A129" s="23"/>
      <c r="B129" s="24"/>
      <c r="C129" s="55" t="s">
        <v>56</v>
      </c>
      <c r="D129" s="24">
        <f>+D126</f>
        <v>450000</v>
      </c>
      <c r="E129" s="25" t="str">
        <f>+C129</f>
        <v>30-06-2021</v>
      </c>
      <c r="F129" s="24">
        <f t="shared" si="5"/>
        <v>8350000</v>
      </c>
      <c r="G129" s="26">
        <f t="shared" si="7"/>
        <v>0</v>
      </c>
      <c r="H129" s="30"/>
      <c r="I129" s="53"/>
      <c r="J129" s="56">
        <f>+[1]Transze_raty!G48</f>
        <v>0</v>
      </c>
      <c r="K129" s="64">
        <v>29</v>
      </c>
      <c r="L129" s="64">
        <v>1</v>
      </c>
      <c r="M129" s="5"/>
      <c r="N129" s="5"/>
      <c r="O129" s="5"/>
      <c r="P129" s="5"/>
      <c r="Q129" s="5"/>
      <c r="R129" s="5"/>
      <c r="S129" s="5"/>
      <c r="T129" s="5"/>
      <c r="U129" s="5"/>
    </row>
    <row r="130" spans="1:21">
      <c r="A130" s="23"/>
      <c r="B130" s="24"/>
      <c r="C130" s="55"/>
      <c r="D130" s="24"/>
      <c r="E130" s="25"/>
      <c r="F130" s="24">
        <f t="shared" si="5"/>
        <v>8350000</v>
      </c>
      <c r="G130" s="26">
        <f t="shared" si="7"/>
        <v>0</v>
      </c>
      <c r="H130" s="30"/>
      <c r="I130" s="53"/>
      <c r="J130" s="56"/>
      <c r="K130" s="64">
        <v>31</v>
      </c>
      <c r="L130" s="64"/>
      <c r="M130" s="5"/>
      <c r="N130" s="5"/>
      <c r="O130" s="5"/>
      <c r="P130" s="5"/>
      <c r="Q130" s="5"/>
      <c r="R130" s="5"/>
      <c r="S130" s="5"/>
      <c r="T130" s="5"/>
      <c r="U130" s="5"/>
    </row>
    <row r="131" spans="1:21">
      <c r="A131" s="23"/>
      <c r="B131" s="24"/>
      <c r="C131" s="55"/>
      <c r="D131" s="24"/>
      <c r="E131" s="25"/>
      <c r="F131" s="24">
        <f t="shared" ref="F131:F177" si="9">+F130-D131</f>
        <v>8350000</v>
      </c>
      <c r="G131" s="26">
        <f t="shared" si="7"/>
        <v>0</v>
      </c>
      <c r="H131" s="30"/>
      <c r="I131" s="53"/>
      <c r="J131" s="56"/>
      <c r="K131" s="64">
        <v>31</v>
      </c>
      <c r="L131" s="64"/>
      <c r="M131" s="5"/>
      <c r="N131" s="5"/>
      <c r="O131" s="5"/>
      <c r="P131" s="5"/>
      <c r="Q131" s="5"/>
      <c r="R131" s="5"/>
      <c r="S131" s="5"/>
      <c r="T131" s="5"/>
      <c r="U131" s="5"/>
    </row>
    <row r="132" spans="1:21">
      <c r="A132" s="23"/>
      <c r="B132" s="24"/>
      <c r="C132" s="55" t="s">
        <v>57</v>
      </c>
      <c r="D132" s="24">
        <f>+D129</f>
        <v>450000</v>
      </c>
      <c r="E132" s="25" t="str">
        <f>+C132</f>
        <v>30-09-2021</v>
      </c>
      <c r="F132" s="24">
        <f t="shared" si="9"/>
        <v>7900000</v>
      </c>
      <c r="G132" s="26">
        <f t="shared" si="7"/>
        <v>0</v>
      </c>
      <c r="H132" s="30"/>
      <c r="I132" s="53"/>
      <c r="J132" s="56">
        <f>+[1]Transze_raty!G49</f>
        <v>0</v>
      </c>
      <c r="K132" s="64">
        <v>29</v>
      </c>
      <c r="L132" s="64">
        <v>1</v>
      </c>
      <c r="M132" s="5"/>
      <c r="N132" s="5"/>
      <c r="O132" s="5"/>
      <c r="P132" s="5"/>
      <c r="Q132" s="5"/>
      <c r="R132" s="5"/>
      <c r="S132" s="5"/>
      <c r="T132" s="5"/>
      <c r="U132" s="5"/>
    </row>
    <row r="133" spans="1:21">
      <c r="A133" s="23"/>
      <c r="B133" s="24"/>
      <c r="C133" s="55"/>
      <c r="D133" s="24"/>
      <c r="E133" s="25"/>
      <c r="F133" s="24">
        <f t="shared" si="9"/>
        <v>7900000</v>
      </c>
      <c r="G133" s="26">
        <f t="shared" si="7"/>
        <v>0</v>
      </c>
      <c r="H133" s="30"/>
      <c r="I133" s="53"/>
      <c r="J133" s="56"/>
      <c r="K133" s="64">
        <v>31</v>
      </c>
      <c r="L133" s="64"/>
      <c r="M133" s="5"/>
      <c r="N133" s="5"/>
      <c r="O133" s="5"/>
      <c r="P133" s="5"/>
      <c r="Q133" s="5"/>
      <c r="R133" s="5"/>
      <c r="S133" s="5"/>
      <c r="T133" s="5"/>
      <c r="U133" s="5"/>
    </row>
    <row r="134" spans="1:21">
      <c r="A134" s="23"/>
      <c r="B134" s="24"/>
      <c r="C134" s="55"/>
      <c r="D134" s="24"/>
      <c r="E134" s="25"/>
      <c r="F134" s="24">
        <f t="shared" si="9"/>
        <v>7900000</v>
      </c>
      <c r="G134" s="26">
        <f t="shared" si="7"/>
        <v>0</v>
      </c>
      <c r="H134" s="30"/>
      <c r="I134" s="53"/>
      <c r="J134" s="56"/>
      <c r="K134" s="64">
        <v>30</v>
      </c>
      <c r="L134" s="64"/>
      <c r="M134" s="5"/>
      <c r="N134" s="5"/>
      <c r="O134" s="5"/>
      <c r="P134" s="5"/>
      <c r="Q134" s="5"/>
      <c r="R134" s="5"/>
      <c r="S134" s="5"/>
      <c r="T134" s="5"/>
      <c r="U134" s="5"/>
    </row>
    <row r="135" spans="1:21">
      <c r="A135" s="23"/>
      <c r="B135" s="24"/>
      <c r="C135" s="55" t="s">
        <v>58</v>
      </c>
      <c r="D135" s="24">
        <f>+D132</f>
        <v>450000</v>
      </c>
      <c r="E135" s="25" t="str">
        <f>+C135</f>
        <v>31-12-2021</v>
      </c>
      <c r="F135" s="24">
        <f t="shared" si="9"/>
        <v>7450000</v>
      </c>
      <c r="G135" s="26">
        <f t="shared" si="7"/>
        <v>0</v>
      </c>
      <c r="H135" s="30"/>
      <c r="I135" s="53"/>
      <c r="J135" s="56">
        <f>+[1]Transze_raty!G50</f>
        <v>0</v>
      </c>
      <c r="K135" s="64">
        <v>30</v>
      </c>
      <c r="L135" s="64">
        <v>1</v>
      </c>
      <c r="M135" s="5"/>
      <c r="N135" s="5"/>
      <c r="O135" s="5"/>
      <c r="P135" s="5"/>
      <c r="Q135" s="5"/>
      <c r="R135" s="5"/>
      <c r="S135" s="5"/>
      <c r="T135" s="5"/>
      <c r="U135" s="5"/>
    </row>
    <row r="136" spans="1:21">
      <c r="A136" s="23"/>
      <c r="B136" s="24"/>
      <c r="C136" s="55"/>
      <c r="D136" s="24"/>
      <c r="E136" s="25"/>
      <c r="F136" s="24">
        <f t="shared" si="9"/>
        <v>7450000</v>
      </c>
      <c r="G136" s="26">
        <f t="shared" si="7"/>
        <v>0</v>
      </c>
      <c r="H136" s="30"/>
      <c r="I136" s="53"/>
      <c r="J136" s="56"/>
      <c r="K136" s="64">
        <v>31</v>
      </c>
      <c r="L136" s="64"/>
      <c r="M136" s="5"/>
      <c r="N136" s="5"/>
      <c r="O136" s="5"/>
      <c r="P136" s="5"/>
      <c r="Q136" s="5"/>
      <c r="R136" s="5"/>
      <c r="S136" s="5"/>
      <c r="T136" s="5"/>
      <c r="U136" s="5"/>
    </row>
    <row r="137" spans="1:21">
      <c r="A137" s="23"/>
      <c r="B137" s="24"/>
      <c r="C137" s="55"/>
      <c r="D137" s="24"/>
      <c r="E137" s="25"/>
      <c r="F137" s="24">
        <f t="shared" si="9"/>
        <v>7450000</v>
      </c>
      <c r="G137" s="26">
        <f t="shared" si="7"/>
        <v>0</v>
      </c>
      <c r="H137" s="30"/>
      <c r="I137" s="53"/>
      <c r="J137" s="56"/>
      <c r="K137" s="64">
        <v>28</v>
      </c>
      <c r="L137" s="64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23"/>
      <c r="B138" s="24"/>
      <c r="C138" s="55" t="s">
        <v>59</v>
      </c>
      <c r="D138" s="24">
        <f>+D135</f>
        <v>450000</v>
      </c>
      <c r="E138" s="25" t="str">
        <f>+C138</f>
        <v>31-03-2022</v>
      </c>
      <c r="F138" s="24">
        <f t="shared" si="9"/>
        <v>7000000</v>
      </c>
      <c r="G138" s="26">
        <f t="shared" si="7"/>
        <v>0</v>
      </c>
      <c r="H138" s="30"/>
      <c r="I138" s="53"/>
      <c r="J138" s="56">
        <f>+[1]Transze_raty!G51</f>
        <v>0</v>
      </c>
      <c r="K138" s="64">
        <v>30</v>
      </c>
      <c r="L138" s="64">
        <v>1</v>
      </c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23"/>
      <c r="B139" s="24"/>
      <c r="C139" s="55"/>
      <c r="D139" s="24"/>
      <c r="E139" s="25"/>
      <c r="F139" s="24">
        <f t="shared" si="9"/>
        <v>7000000</v>
      </c>
      <c r="G139" s="26">
        <f t="shared" si="7"/>
        <v>0</v>
      </c>
      <c r="H139" s="30"/>
      <c r="I139" s="53"/>
      <c r="J139" s="56"/>
      <c r="K139" s="64">
        <v>30</v>
      </c>
      <c r="L139" s="64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23"/>
      <c r="B140" s="24"/>
      <c r="C140" s="55"/>
      <c r="D140" s="24"/>
      <c r="E140" s="25"/>
      <c r="F140" s="24">
        <f t="shared" si="9"/>
        <v>7000000</v>
      </c>
      <c r="G140" s="26">
        <f t="shared" si="7"/>
        <v>0</v>
      </c>
      <c r="H140" s="30"/>
      <c r="I140" s="53"/>
      <c r="J140" s="56"/>
      <c r="K140" s="64">
        <v>31</v>
      </c>
      <c r="L140" s="64"/>
      <c r="M140" s="5"/>
      <c r="N140" s="5"/>
      <c r="O140" s="5"/>
      <c r="P140" s="5"/>
      <c r="Q140" s="5"/>
      <c r="R140" s="5"/>
      <c r="S140" s="5"/>
      <c r="T140" s="5"/>
      <c r="U140" s="5"/>
    </row>
    <row r="141" spans="1:21">
      <c r="A141" s="23"/>
      <c r="B141" s="24"/>
      <c r="C141" s="55" t="s">
        <v>60</v>
      </c>
      <c r="D141" s="24">
        <f>+D138</f>
        <v>450000</v>
      </c>
      <c r="E141" s="25" t="str">
        <f>+C141</f>
        <v>30-06-2022</v>
      </c>
      <c r="F141" s="24">
        <f t="shared" si="9"/>
        <v>6550000</v>
      </c>
      <c r="G141" s="26">
        <f t="shared" si="7"/>
        <v>0</v>
      </c>
      <c r="H141" s="30"/>
      <c r="I141" s="53"/>
      <c r="J141" s="56">
        <f>+[1]Transze_raty!G52</f>
        <v>0</v>
      </c>
      <c r="K141" s="64">
        <v>29</v>
      </c>
      <c r="L141" s="64">
        <v>1</v>
      </c>
      <c r="M141" s="5"/>
      <c r="N141" s="5"/>
      <c r="O141" s="5"/>
      <c r="P141" s="5"/>
      <c r="Q141" s="5"/>
      <c r="R141" s="5"/>
      <c r="S141" s="5"/>
      <c r="T141" s="5"/>
      <c r="U141" s="5"/>
    </row>
    <row r="142" spans="1:21">
      <c r="A142" s="23"/>
      <c r="B142" s="24"/>
      <c r="C142" s="55"/>
      <c r="D142" s="24"/>
      <c r="E142" s="25"/>
      <c r="F142" s="24">
        <f t="shared" si="9"/>
        <v>6550000</v>
      </c>
      <c r="G142" s="26">
        <f t="shared" si="7"/>
        <v>0</v>
      </c>
      <c r="H142" s="30"/>
      <c r="I142" s="53"/>
      <c r="J142" s="56"/>
      <c r="K142" s="64">
        <v>31</v>
      </c>
      <c r="L142" s="64"/>
      <c r="M142" s="5"/>
      <c r="N142" s="5"/>
      <c r="O142" s="5"/>
      <c r="P142" s="5"/>
      <c r="Q142" s="5"/>
      <c r="R142" s="5"/>
      <c r="S142" s="5"/>
      <c r="T142" s="5"/>
      <c r="U142" s="5"/>
    </row>
    <row r="143" spans="1:21">
      <c r="A143" s="23"/>
      <c r="B143" s="24"/>
      <c r="C143" s="55"/>
      <c r="D143" s="24"/>
      <c r="E143" s="25"/>
      <c r="F143" s="24">
        <f t="shared" si="9"/>
        <v>6550000</v>
      </c>
      <c r="G143" s="26">
        <f t="shared" si="7"/>
        <v>0</v>
      </c>
      <c r="H143" s="30"/>
      <c r="I143" s="53"/>
      <c r="J143" s="56"/>
      <c r="K143" s="64">
        <v>31</v>
      </c>
      <c r="L143" s="64"/>
      <c r="M143" s="5"/>
      <c r="N143" s="5"/>
      <c r="O143" s="5"/>
      <c r="P143" s="5"/>
      <c r="Q143" s="5"/>
      <c r="R143" s="5"/>
      <c r="S143" s="5"/>
      <c r="T143" s="5"/>
      <c r="U143" s="5"/>
    </row>
    <row r="144" spans="1:21">
      <c r="A144" s="23"/>
      <c r="B144" s="24"/>
      <c r="C144" s="55" t="s">
        <v>61</v>
      </c>
      <c r="D144" s="24">
        <f>+D141</f>
        <v>450000</v>
      </c>
      <c r="E144" s="25" t="str">
        <f>+C144</f>
        <v>30-09-2022</v>
      </c>
      <c r="F144" s="24">
        <f t="shared" si="9"/>
        <v>6100000</v>
      </c>
      <c r="G144" s="26">
        <f t="shared" si="7"/>
        <v>0</v>
      </c>
      <c r="H144" s="30"/>
      <c r="I144" s="53"/>
      <c r="J144" s="56">
        <f>+[1]Transze_raty!G53</f>
        <v>0</v>
      </c>
      <c r="K144" s="64">
        <v>29</v>
      </c>
      <c r="L144" s="64">
        <v>1</v>
      </c>
      <c r="M144" s="5"/>
      <c r="N144" s="5"/>
      <c r="O144" s="5"/>
      <c r="P144" s="5"/>
      <c r="Q144" s="5"/>
      <c r="R144" s="5"/>
      <c r="S144" s="5"/>
      <c r="T144" s="5"/>
      <c r="U144" s="5"/>
    </row>
    <row r="145" spans="1:21">
      <c r="A145" s="23"/>
      <c r="B145" s="24"/>
      <c r="C145" s="55"/>
      <c r="D145" s="24"/>
      <c r="E145" s="25"/>
      <c r="F145" s="24">
        <f t="shared" si="9"/>
        <v>6100000</v>
      </c>
      <c r="G145" s="26">
        <f t="shared" si="7"/>
        <v>0</v>
      </c>
      <c r="H145" s="30"/>
      <c r="I145" s="53"/>
      <c r="J145" s="56"/>
      <c r="K145" s="64">
        <v>31</v>
      </c>
      <c r="L145" s="64"/>
      <c r="M145" s="5"/>
      <c r="N145" s="5"/>
      <c r="O145" s="5"/>
      <c r="P145" s="5"/>
      <c r="Q145" s="5"/>
      <c r="R145" s="5"/>
      <c r="S145" s="5"/>
      <c r="T145" s="5"/>
      <c r="U145" s="5"/>
    </row>
    <row r="146" spans="1:21">
      <c r="A146" s="23"/>
      <c r="B146" s="24"/>
      <c r="C146" s="55"/>
      <c r="D146" s="24"/>
      <c r="E146" s="25"/>
      <c r="F146" s="24">
        <f t="shared" si="9"/>
        <v>6100000</v>
      </c>
      <c r="G146" s="26">
        <f t="shared" si="7"/>
        <v>0</v>
      </c>
      <c r="H146" s="30"/>
      <c r="I146" s="53"/>
      <c r="J146" s="56"/>
      <c r="K146" s="64">
        <v>30</v>
      </c>
      <c r="L146" s="64"/>
      <c r="M146" s="5"/>
      <c r="N146" s="5"/>
      <c r="O146" s="5"/>
      <c r="P146" s="5"/>
      <c r="Q146" s="5"/>
      <c r="R146" s="5"/>
      <c r="S146" s="5"/>
      <c r="T146" s="5"/>
      <c r="U146" s="5"/>
    </row>
    <row r="147" spans="1:21">
      <c r="A147" s="23"/>
      <c r="B147" s="24"/>
      <c r="C147" s="55" t="s">
        <v>62</v>
      </c>
      <c r="D147" s="24">
        <f>+D144</f>
        <v>450000</v>
      </c>
      <c r="E147" s="25" t="str">
        <f>+C147</f>
        <v>31-12-2022</v>
      </c>
      <c r="F147" s="24">
        <f t="shared" si="9"/>
        <v>5650000</v>
      </c>
      <c r="G147" s="26">
        <f t="shared" si="7"/>
        <v>0</v>
      </c>
      <c r="H147" s="30"/>
      <c r="I147" s="53"/>
      <c r="J147" s="56">
        <f>+[1]Transze_raty!G54</f>
        <v>0</v>
      </c>
      <c r="K147" s="64">
        <v>30</v>
      </c>
      <c r="L147" s="64">
        <v>1</v>
      </c>
      <c r="M147" s="5"/>
      <c r="N147" s="5"/>
      <c r="O147" s="5"/>
      <c r="P147" s="5"/>
      <c r="Q147" s="5"/>
      <c r="R147" s="5"/>
      <c r="S147" s="5"/>
      <c r="T147" s="5"/>
      <c r="U147" s="5"/>
    </row>
    <row r="148" spans="1:21">
      <c r="A148" s="23"/>
      <c r="B148" s="24"/>
      <c r="C148" s="55"/>
      <c r="D148" s="24"/>
      <c r="E148" s="25"/>
      <c r="F148" s="24">
        <f t="shared" si="9"/>
        <v>5650000</v>
      </c>
      <c r="G148" s="26">
        <f t="shared" si="7"/>
        <v>0</v>
      </c>
      <c r="H148" s="30"/>
      <c r="I148" s="53"/>
      <c r="J148" s="56"/>
      <c r="K148" s="64">
        <v>31</v>
      </c>
      <c r="L148" s="64"/>
      <c r="M148" s="5"/>
      <c r="N148" s="5"/>
      <c r="O148" s="5"/>
      <c r="P148" s="5"/>
      <c r="Q148" s="5"/>
      <c r="R148" s="5"/>
      <c r="S148" s="5"/>
      <c r="T148" s="5"/>
      <c r="U148" s="5"/>
    </row>
    <row r="149" spans="1:21">
      <c r="A149" s="23"/>
      <c r="B149" s="24"/>
      <c r="C149" s="55"/>
      <c r="D149" s="24"/>
      <c r="E149" s="25"/>
      <c r="F149" s="24">
        <f t="shared" si="9"/>
        <v>5650000</v>
      </c>
      <c r="G149" s="26">
        <f t="shared" si="7"/>
        <v>0</v>
      </c>
      <c r="H149" s="30"/>
      <c r="I149" s="53"/>
      <c r="J149" s="56"/>
      <c r="K149" s="64">
        <v>28</v>
      </c>
      <c r="L149" s="64"/>
      <c r="M149" s="5"/>
      <c r="N149" s="5"/>
      <c r="O149" s="5"/>
      <c r="P149" s="5"/>
      <c r="Q149" s="5"/>
      <c r="R149" s="5"/>
      <c r="S149" s="5"/>
      <c r="T149" s="5"/>
      <c r="U149" s="5"/>
    </row>
    <row r="150" spans="1:21">
      <c r="A150" s="23"/>
      <c r="B150" s="24"/>
      <c r="C150" s="55" t="s">
        <v>63</v>
      </c>
      <c r="D150" s="24">
        <f>+D147</f>
        <v>450000</v>
      </c>
      <c r="E150" s="25" t="str">
        <f>+C150</f>
        <v>31-03-2023</v>
      </c>
      <c r="F150" s="24">
        <f t="shared" si="9"/>
        <v>5200000</v>
      </c>
      <c r="G150" s="26">
        <f t="shared" si="7"/>
        <v>0</v>
      </c>
      <c r="H150" s="30"/>
      <c r="I150" s="53"/>
      <c r="J150" s="56">
        <f>+[1]Transze_raty!G55</f>
        <v>0</v>
      </c>
      <c r="K150" s="64">
        <v>30</v>
      </c>
      <c r="L150" s="64">
        <v>1</v>
      </c>
      <c r="M150" s="5"/>
      <c r="N150" s="5"/>
      <c r="O150" s="5"/>
      <c r="P150" s="5"/>
      <c r="Q150" s="5"/>
      <c r="R150" s="5"/>
      <c r="S150" s="5"/>
      <c r="T150" s="5"/>
      <c r="U150" s="5"/>
    </row>
    <row r="151" spans="1:21">
      <c r="A151" s="23"/>
      <c r="B151" s="24"/>
      <c r="C151" s="55"/>
      <c r="D151" s="24"/>
      <c r="E151" s="25"/>
      <c r="F151" s="24">
        <f t="shared" si="9"/>
        <v>5200000</v>
      </c>
      <c r="G151" s="26">
        <f t="shared" si="7"/>
        <v>0</v>
      </c>
      <c r="H151" s="30"/>
      <c r="I151" s="53"/>
      <c r="J151" s="56"/>
      <c r="K151" s="64">
        <v>30</v>
      </c>
      <c r="L151" s="64"/>
      <c r="M151" s="5"/>
      <c r="N151" s="5"/>
      <c r="O151" s="5"/>
      <c r="P151" s="5"/>
      <c r="Q151" s="5"/>
      <c r="R151" s="5"/>
      <c r="S151" s="5"/>
      <c r="T151" s="5"/>
      <c r="U151" s="5"/>
    </row>
    <row r="152" spans="1:21">
      <c r="A152" s="23"/>
      <c r="B152" s="24"/>
      <c r="C152" s="55"/>
      <c r="D152" s="24"/>
      <c r="E152" s="25"/>
      <c r="F152" s="24">
        <f t="shared" si="9"/>
        <v>5200000</v>
      </c>
      <c r="G152" s="26">
        <f t="shared" si="7"/>
        <v>0</v>
      </c>
      <c r="H152" s="30"/>
      <c r="I152" s="53"/>
      <c r="J152" s="56"/>
      <c r="K152" s="64">
        <v>31</v>
      </c>
      <c r="L152" s="64"/>
      <c r="M152" s="5"/>
      <c r="N152" s="5"/>
      <c r="O152" s="5"/>
      <c r="P152" s="5"/>
      <c r="Q152" s="5"/>
      <c r="R152" s="5"/>
      <c r="S152" s="5"/>
      <c r="T152" s="5"/>
      <c r="U152" s="5"/>
    </row>
    <row r="153" spans="1:21">
      <c r="A153" s="23"/>
      <c r="B153" s="24"/>
      <c r="C153" s="55" t="s">
        <v>64</v>
      </c>
      <c r="D153" s="24">
        <f>+D150</f>
        <v>450000</v>
      </c>
      <c r="E153" s="25" t="str">
        <f>+C153</f>
        <v>30-06-2023</v>
      </c>
      <c r="F153" s="24">
        <f t="shared" si="9"/>
        <v>4750000</v>
      </c>
      <c r="G153" s="26">
        <f t="shared" si="7"/>
        <v>0</v>
      </c>
      <c r="H153" s="30"/>
      <c r="I153" s="53"/>
      <c r="J153" s="56">
        <f>+[1]Transze_raty!G56</f>
        <v>0</v>
      </c>
      <c r="K153" s="64">
        <v>29</v>
      </c>
      <c r="L153" s="64">
        <v>1</v>
      </c>
      <c r="M153" s="5"/>
      <c r="N153" s="5"/>
      <c r="O153" s="5"/>
      <c r="P153" s="5"/>
      <c r="Q153" s="5"/>
      <c r="R153" s="5"/>
      <c r="S153" s="5"/>
      <c r="T153" s="5"/>
      <c r="U153" s="5"/>
    </row>
    <row r="154" spans="1:21">
      <c r="A154" s="23"/>
      <c r="B154" s="24"/>
      <c r="C154" s="55"/>
      <c r="D154" s="24"/>
      <c r="E154" s="25"/>
      <c r="F154" s="24">
        <f t="shared" si="9"/>
        <v>4750000</v>
      </c>
      <c r="G154" s="26">
        <f t="shared" si="7"/>
        <v>0</v>
      </c>
      <c r="H154" s="30"/>
      <c r="I154" s="53"/>
      <c r="J154" s="56"/>
      <c r="K154" s="64">
        <v>31</v>
      </c>
      <c r="L154" s="64"/>
      <c r="M154" s="5"/>
      <c r="N154" s="5"/>
      <c r="O154" s="5"/>
      <c r="P154" s="5"/>
      <c r="Q154" s="5"/>
      <c r="R154" s="5"/>
      <c r="S154" s="5"/>
      <c r="T154" s="5"/>
      <c r="U154" s="5"/>
    </row>
    <row r="155" spans="1:21">
      <c r="A155" s="23"/>
      <c r="B155" s="24"/>
      <c r="C155" s="55"/>
      <c r="D155" s="24"/>
      <c r="E155" s="25"/>
      <c r="F155" s="24">
        <f t="shared" si="9"/>
        <v>4750000</v>
      </c>
      <c r="G155" s="26">
        <f t="shared" si="7"/>
        <v>0</v>
      </c>
      <c r="H155" s="30"/>
      <c r="I155" s="53"/>
      <c r="J155" s="56"/>
      <c r="K155" s="64">
        <v>31</v>
      </c>
      <c r="L155" s="64"/>
      <c r="M155" s="5"/>
      <c r="N155" s="5"/>
      <c r="O155" s="5"/>
      <c r="P155" s="5"/>
      <c r="Q155" s="5"/>
      <c r="R155" s="5"/>
      <c r="S155" s="5"/>
      <c r="T155" s="5"/>
      <c r="U155" s="5"/>
    </row>
    <row r="156" spans="1:21">
      <c r="A156" s="23"/>
      <c r="B156" s="24"/>
      <c r="C156" s="55" t="s">
        <v>65</v>
      </c>
      <c r="D156" s="24">
        <f>+D153</f>
        <v>450000</v>
      </c>
      <c r="E156" s="25" t="str">
        <f>+C156</f>
        <v>30-09-2023</v>
      </c>
      <c r="F156" s="24">
        <f t="shared" si="9"/>
        <v>4300000</v>
      </c>
      <c r="G156" s="26">
        <f t="shared" ref="G156:G177" si="10">+ROUND(+(F156*(L156)*$B$8)/365+(F155*K156*$B$8)/365,2)</f>
        <v>0</v>
      </c>
      <c r="H156" s="30"/>
      <c r="I156" s="53"/>
      <c r="J156" s="56">
        <f>+[1]Transze_raty!G57</f>
        <v>0</v>
      </c>
      <c r="K156" s="64">
        <v>29</v>
      </c>
      <c r="L156" s="64">
        <v>1</v>
      </c>
      <c r="M156" s="5"/>
      <c r="N156" s="5"/>
      <c r="O156" s="5"/>
      <c r="P156" s="5"/>
      <c r="Q156" s="5"/>
      <c r="R156" s="5"/>
      <c r="S156" s="5"/>
      <c r="T156" s="5"/>
      <c r="U156" s="5"/>
    </row>
    <row r="157" spans="1:21">
      <c r="A157" s="23"/>
      <c r="B157" s="24"/>
      <c r="C157" s="55"/>
      <c r="D157" s="24"/>
      <c r="E157" s="25"/>
      <c r="F157" s="24">
        <f t="shared" si="9"/>
        <v>4300000</v>
      </c>
      <c r="G157" s="26">
        <f t="shared" si="10"/>
        <v>0</v>
      </c>
      <c r="H157" s="30"/>
      <c r="I157" s="53"/>
      <c r="J157" s="56"/>
      <c r="K157" s="64">
        <v>31</v>
      </c>
      <c r="L157" s="64"/>
      <c r="M157" s="5"/>
      <c r="N157" s="5"/>
      <c r="O157" s="5"/>
      <c r="P157" s="5"/>
      <c r="Q157" s="5"/>
      <c r="R157" s="5"/>
      <c r="S157" s="5"/>
      <c r="T157" s="5"/>
      <c r="U157" s="5"/>
    </row>
    <row r="158" spans="1:21">
      <c r="A158" s="23"/>
      <c r="B158" s="24"/>
      <c r="C158" s="55"/>
      <c r="D158" s="24"/>
      <c r="E158" s="25"/>
      <c r="F158" s="24">
        <f t="shared" si="9"/>
        <v>4300000</v>
      </c>
      <c r="G158" s="26">
        <f t="shared" si="10"/>
        <v>0</v>
      </c>
      <c r="H158" s="30"/>
      <c r="I158" s="53"/>
      <c r="J158" s="56"/>
      <c r="K158" s="64">
        <v>30</v>
      </c>
      <c r="L158" s="64"/>
      <c r="M158" s="5"/>
      <c r="N158" s="5"/>
      <c r="O158" s="5"/>
      <c r="P158" s="5"/>
      <c r="Q158" s="5"/>
      <c r="R158" s="5"/>
      <c r="S158" s="5"/>
      <c r="T158" s="5"/>
      <c r="U158" s="5"/>
    </row>
    <row r="159" spans="1:21">
      <c r="A159" s="23"/>
      <c r="B159" s="24"/>
      <c r="C159" s="55" t="s">
        <v>66</v>
      </c>
      <c r="D159" s="24">
        <f>+D156</f>
        <v>450000</v>
      </c>
      <c r="E159" s="25" t="str">
        <f>+C159</f>
        <v>31-12-2023</v>
      </c>
      <c r="F159" s="24">
        <f t="shared" si="9"/>
        <v>3850000</v>
      </c>
      <c r="G159" s="26">
        <f t="shared" si="10"/>
        <v>0</v>
      </c>
      <c r="H159" s="30"/>
      <c r="I159" s="53"/>
      <c r="J159" s="56">
        <f>+[1]Transze_raty!G58</f>
        <v>0</v>
      </c>
      <c r="K159" s="64">
        <v>30</v>
      </c>
      <c r="L159" s="64">
        <v>1</v>
      </c>
      <c r="M159" s="5"/>
      <c r="N159" s="5"/>
      <c r="O159" s="5"/>
      <c r="P159" s="5"/>
      <c r="Q159" s="5"/>
      <c r="R159" s="5"/>
      <c r="S159" s="5"/>
      <c r="T159" s="5"/>
      <c r="U159" s="5"/>
    </row>
    <row r="160" spans="1:21">
      <c r="A160" s="23"/>
      <c r="B160" s="24"/>
      <c r="C160" s="55"/>
      <c r="D160" s="24"/>
      <c r="E160" s="25"/>
      <c r="F160" s="24">
        <f t="shared" si="9"/>
        <v>3850000</v>
      </c>
      <c r="G160" s="26">
        <f>+ROUND(+(F160*(L160)*$B$8)/366+(F159*K160*$B$8)/366,2)</f>
        <v>0</v>
      </c>
      <c r="H160" s="30"/>
      <c r="I160" s="53"/>
      <c r="J160" s="56"/>
      <c r="K160" s="64">
        <v>31</v>
      </c>
      <c r="L160" s="64"/>
      <c r="M160" s="5"/>
      <c r="N160" s="5"/>
      <c r="O160" s="5"/>
      <c r="P160" s="5"/>
      <c r="Q160" s="5"/>
      <c r="R160" s="5"/>
      <c r="S160" s="5"/>
      <c r="T160" s="5"/>
      <c r="U160" s="5"/>
    </row>
    <row r="161" spans="1:21">
      <c r="A161" s="23"/>
      <c r="B161" s="24"/>
      <c r="C161" s="55"/>
      <c r="D161" s="24"/>
      <c r="E161" s="25"/>
      <c r="F161" s="24">
        <f t="shared" si="9"/>
        <v>3850000</v>
      </c>
      <c r="G161" s="26">
        <f t="shared" ref="G161:G171" si="11">+ROUND(+(F161*(L161)*$B$8)/366+(F160*K161*$B$8)/366,2)</f>
        <v>0</v>
      </c>
      <c r="H161" s="30"/>
      <c r="I161" s="53"/>
      <c r="J161" s="56"/>
      <c r="K161" s="64">
        <v>28</v>
      </c>
      <c r="L161" s="64"/>
      <c r="M161" s="5"/>
      <c r="N161" s="5"/>
      <c r="O161" s="5"/>
      <c r="P161" s="5"/>
      <c r="Q161" s="5"/>
      <c r="R161" s="5"/>
      <c r="S161" s="5"/>
      <c r="T161" s="5"/>
      <c r="U161" s="5"/>
    </row>
    <row r="162" spans="1:21">
      <c r="A162" s="23"/>
      <c r="B162" s="24"/>
      <c r="C162" s="55" t="s">
        <v>67</v>
      </c>
      <c r="D162" s="24">
        <f>+D159</f>
        <v>450000</v>
      </c>
      <c r="E162" s="25" t="str">
        <f>+C162</f>
        <v>31-03-2024</v>
      </c>
      <c r="F162" s="24">
        <f t="shared" si="9"/>
        <v>3400000</v>
      </c>
      <c r="G162" s="26">
        <f t="shared" si="11"/>
        <v>0</v>
      </c>
      <c r="H162" s="30"/>
      <c r="I162" s="53"/>
      <c r="J162" s="56">
        <f>+[1]Transze_raty!G59</f>
        <v>0</v>
      </c>
      <c r="K162" s="64">
        <v>30</v>
      </c>
      <c r="L162" s="64">
        <v>1</v>
      </c>
      <c r="M162" s="5"/>
      <c r="N162" s="5"/>
      <c r="O162" s="5"/>
      <c r="P162" s="5"/>
      <c r="Q162" s="5"/>
      <c r="R162" s="5"/>
      <c r="S162" s="5"/>
      <c r="T162" s="5"/>
      <c r="U162" s="5"/>
    </row>
    <row r="163" spans="1:21">
      <c r="A163" s="23"/>
      <c r="B163" s="24"/>
      <c r="C163" s="55"/>
      <c r="D163" s="24"/>
      <c r="E163" s="25"/>
      <c r="F163" s="24">
        <f t="shared" si="9"/>
        <v>3400000</v>
      </c>
      <c r="G163" s="26">
        <f t="shared" si="11"/>
        <v>0</v>
      </c>
      <c r="H163" s="30"/>
      <c r="I163" s="53"/>
      <c r="J163" s="56"/>
      <c r="K163" s="64">
        <v>30</v>
      </c>
      <c r="L163" s="64"/>
      <c r="M163" s="5"/>
      <c r="N163" s="5"/>
      <c r="O163" s="5"/>
      <c r="P163" s="5"/>
      <c r="Q163" s="5"/>
      <c r="R163" s="5"/>
      <c r="S163" s="5"/>
      <c r="T163" s="5"/>
      <c r="U163" s="5"/>
    </row>
    <row r="164" spans="1:21">
      <c r="A164" s="23"/>
      <c r="B164" s="24"/>
      <c r="C164" s="55"/>
      <c r="D164" s="24"/>
      <c r="E164" s="25"/>
      <c r="F164" s="24">
        <f t="shared" si="9"/>
        <v>3400000</v>
      </c>
      <c r="G164" s="26">
        <f t="shared" si="11"/>
        <v>0</v>
      </c>
      <c r="H164" s="30"/>
      <c r="I164" s="53"/>
      <c r="J164" s="56"/>
      <c r="K164" s="64">
        <v>31</v>
      </c>
      <c r="L164" s="64"/>
      <c r="M164" s="5"/>
      <c r="N164" s="5"/>
      <c r="O164" s="5"/>
      <c r="P164" s="5"/>
      <c r="Q164" s="5"/>
      <c r="R164" s="5"/>
      <c r="S164" s="5"/>
      <c r="T164" s="5"/>
      <c r="U164" s="5"/>
    </row>
    <row r="165" spans="1:21">
      <c r="A165" s="23"/>
      <c r="B165" s="24"/>
      <c r="C165" s="55" t="s">
        <v>68</v>
      </c>
      <c r="D165" s="24">
        <v>650000</v>
      </c>
      <c r="E165" s="25" t="str">
        <f>+C165</f>
        <v>30-06-2024</v>
      </c>
      <c r="F165" s="24">
        <f t="shared" si="9"/>
        <v>2750000</v>
      </c>
      <c r="G165" s="26">
        <f t="shared" si="11"/>
        <v>0</v>
      </c>
      <c r="H165" s="30"/>
      <c r="I165" s="53"/>
      <c r="J165" s="56">
        <f>+[1]Transze_raty!G60</f>
        <v>0</v>
      </c>
      <c r="K165" s="64">
        <v>29</v>
      </c>
      <c r="L165" s="64">
        <v>1</v>
      </c>
      <c r="M165" s="5"/>
      <c r="N165" s="5"/>
      <c r="O165" s="5"/>
      <c r="P165" s="5"/>
      <c r="Q165" s="5"/>
      <c r="R165" s="5"/>
      <c r="S165" s="5"/>
      <c r="T165" s="5"/>
      <c r="U165" s="5"/>
    </row>
    <row r="166" spans="1:21">
      <c r="A166" s="23"/>
      <c r="B166" s="24"/>
      <c r="C166" s="55"/>
      <c r="D166" s="24"/>
      <c r="E166" s="25"/>
      <c r="F166" s="24">
        <f t="shared" si="9"/>
        <v>2750000</v>
      </c>
      <c r="G166" s="26">
        <f t="shared" si="11"/>
        <v>0</v>
      </c>
      <c r="H166" s="30"/>
      <c r="I166" s="53"/>
      <c r="J166" s="56"/>
      <c r="K166" s="64">
        <v>31</v>
      </c>
      <c r="L166" s="64"/>
      <c r="M166" s="5"/>
      <c r="N166" s="5"/>
      <c r="O166" s="5"/>
      <c r="P166" s="5"/>
      <c r="Q166" s="5"/>
      <c r="R166" s="5"/>
      <c r="S166" s="5"/>
      <c r="T166" s="5"/>
      <c r="U166" s="5"/>
    </row>
    <row r="167" spans="1:21">
      <c r="A167" s="23"/>
      <c r="B167" s="24"/>
      <c r="C167" s="55"/>
      <c r="D167" s="24"/>
      <c r="E167" s="25"/>
      <c r="F167" s="24">
        <f t="shared" si="9"/>
        <v>2750000</v>
      </c>
      <c r="G167" s="26">
        <f t="shared" si="11"/>
        <v>0</v>
      </c>
      <c r="H167" s="30"/>
      <c r="I167" s="53"/>
      <c r="J167" s="56"/>
      <c r="K167" s="64">
        <v>31</v>
      </c>
      <c r="L167" s="64"/>
      <c r="M167" s="5"/>
      <c r="N167" s="5"/>
      <c r="O167" s="5"/>
      <c r="P167" s="5"/>
      <c r="Q167" s="5"/>
      <c r="R167" s="5"/>
      <c r="S167" s="5"/>
      <c r="T167" s="5"/>
      <c r="U167" s="5"/>
    </row>
    <row r="168" spans="1:21">
      <c r="A168" s="23"/>
      <c r="B168" s="24"/>
      <c r="C168" s="55" t="s">
        <v>69</v>
      </c>
      <c r="D168" s="24">
        <v>650000</v>
      </c>
      <c r="E168" s="25" t="str">
        <f>+C168</f>
        <v>30-09-2024</v>
      </c>
      <c r="F168" s="24">
        <f t="shared" si="9"/>
        <v>2100000</v>
      </c>
      <c r="G168" s="26">
        <f t="shared" si="11"/>
        <v>0</v>
      </c>
      <c r="H168" s="30"/>
      <c r="I168" s="53"/>
      <c r="J168" s="56">
        <f>+[1]Transze_raty!G61</f>
        <v>0</v>
      </c>
      <c r="K168" s="64">
        <v>29</v>
      </c>
      <c r="L168" s="64">
        <v>1</v>
      </c>
      <c r="M168" s="5"/>
      <c r="N168" s="5"/>
      <c r="O168" s="5"/>
      <c r="P168" s="5"/>
      <c r="Q168" s="5"/>
      <c r="R168" s="5"/>
      <c r="S168" s="5"/>
      <c r="T168" s="5"/>
      <c r="U168" s="5"/>
    </row>
    <row r="169" spans="1:21">
      <c r="A169" s="23"/>
      <c r="B169" s="24"/>
      <c r="C169" s="55"/>
      <c r="D169" s="24"/>
      <c r="E169" s="25"/>
      <c r="F169" s="24">
        <f t="shared" si="9"/>
        <v>2100000</v>
      </c>
      <c r="G169" s="26">
        <f t="shared" si="11"/>
        <v>0</v>
      </c>
      <c r="H169" s="30"/>
      <c r="I169" s="53"/>
      <c r="J169" s="56"/>
      <c r="K169" s="64">
        <v>31</v>
      </c>
      <c r="L169" s="64"/>
      <c r="M169" s="5"/>
      <c r="N169" s="5"/>
      <c r="O169" s="5"/>
      <c r="P169" s="5"/>
      <c r="Q169" s="5"/>
      <c r="R169" s="5"/>
      <c r="S169" s="5"/>
      <c r="T169" s="5"/>
      <c r="U169" s="5"/>
    </row>
    <row r="170" spans="1:21">
      <c r="A170" s="23"/>
      <c r="B170" s="24"/>
      <c r="C170" s="55"/>
      <c r="D170" s="24"/>
      <c r="E170" s="25"/>
      <c r="F170" s="24">
        <f t="shared" si="9"/>
        <v>2100000</v>
      </c>
      <c r="G170" s="26">
        <f t="shared" si="11"/>
        <v>0</v>
      </c>
      <c r="H170" s="30"/>
      <c r="I170" s="53"/>
      <c r="J170" s="56"/>
      <c r="K170" s="64">
        <v>30</v>
      </c>
      <c r="L170" s="64"/>
      <c r="M170" s="5"/>
      <c r="N170" s="5"/>
      <c r="O170" s="5"/>
      <c r="P170" s="5"/>
      <c r="Q170" s="5"/>
      <c r="R170" s="5"/>
      <c r="S170" s="5"/>
      <c r="T170" s="5"/>
      <c r="U170" s="5"/>
    </row>
    <row r="171" spans="1:21">
      <c r="A171" s="23"/>
      <c r="B171" s="24"/>
      <c r="C171" s="55" t="s">
        <v>70</v>
      </c>
      <c r="D171" s="24">
        <v>650000</v>
      </c>
      <c r="E171" s="25" t="str">
        <f>+C171</f>
        <v>31-12-2024</v>
      </c>
      <c r="F171" s="24">
        <f t="shared" si="9"/>
        <v>1450000</v>
      </c>
      <c r="G171" s="26">
        <f t="shared" si="11"/>
        <v>0</v>
      </c>
      <c r="H171" s="30"/>
      <c r="I171" s="53"/>
      <c r="J171" s="56">
        <f>+[1]Transze_raty!G62</f>
        <v>0</v>
      </c>
      <c r="K171" s="64">
        <v>30</v>
      </c>
      <c r="L171" s="64">
        <v>1</v>
      </c>
      <c r="M171" s="5"/>
      <c r="N171" s="5"/>
      <c r="O171" s="5"/>
      <c r="P171" s="5"/>
      <c r="Q171" s="5"/>
      <c r="R171" s="5"/>
      <c r="S171" s="5"/>
      <c r="T171" s="5"/>
      <c r="U171" s="5"/>
    </row>
    <row r="172" spans="1:21">
      <c r="A172" s="23"/>
      <c r="B172" s="24"/>
      <c r="C172" s="55"/>
      <c r="D172" s="24"/>
      <c r="E172" s="25"/>
      <c r="F172" s="24">
        <f t="shared" si="9"/>
        <v>1450000</v>
      </c>
      <c r="G172" s="26">
        <f t="shared" si="10"/>
        <v>0</v>
      </c>
      <c r="H172" s="30"/>
      <c r="I172" s="53"/>
      <c r="J172" s="56"/>
      <c r="K172" s="64">
        <v>31</v>
      </c>
      <c r="L172" s="64"/>
      <c r="M172" s="5"/>
      <c r="N172" s="5"/>
      <c r="O172" s="5"/>
      <c r="P172" s="5"/>
      <c r="Q172" s="5"/>
      <c r="R172" s="5"/>
      <c r="S172" s="5"/>
      <c r="T172" s="5"/>
      <c r="U172" s="5"/>
    </row>
    <row r="173" spans="1:21">
      <c r="A173" s="23"/>
      <c r="B173" s="24"/>
      <c r="C173" s="55"/>
      <c r="D173" s="24"/>
      <c r="E173" s="25"/>
      <c r="F173" s="24">
        <f t="shared" si="9"/>
        <v>1450000</v>
      </c>
      <c r="G173" s="26">
        <f t="shared" si="10"/>
        <v>0</v>
      </c>
      <c r="H173" s="30"/>
      <c r="I173" s="53"/>
      <c r="J173" s="56"/>
      <c r="K173" s="64">
        <v>28</v>
      </c>
      <c r="L173" s="64"/>
      <c r="M173" s="5"/>
      <c r="N173" s="5"/>
      <c r="O173" s="5"/>
      <c r="P173" s="5"/>
      <c r="Q173" s="5"/>
      <c r="R173" s="5"/>
      <c r="S173" s="5"/>
      <c r="T173" s="5"/>
      <c r="U173" s="5"/>
    </row>
    <row r="174" spans="1:21">
      <c r="A174" s="23"/>
      <c r="B174" s="24"/>
      <c r="C174" s="55" t="s">
        <v>71</v>
      </c>
      <c r="D174" s="24">
        <v>650000</v>
      </c>
      <c r="E174" s="25" t="str">
        <f>+C174</f>
        <v>31-03-2025</v>
      </c>
      <c r="F174" s="24">
        <f t="shared" si="9"/>
        <v>800000</v>
      </c>
      <c r="G174" s="26">
        <f t="shared" si="10"/>
        <v>0</v>
      </c>
      <c r="H174" s="30"/>
      <c r="I174" s="53"/>
      <c r="J174" s="56">
        <f>+[1]Transze_raty!G63</f>
        <v>0</v>
      </c>
      <c r="K174" s="64">
        <v>30</v>
      </c>
      <c r="L174" s="64">
        <v>1</v>
      </c>
      <c r="M174" s="5"/>
      <c r="N174" s="5"/>
      <c r="O174" s="5"/>
      <c r="P174" s="5"/>
      <c r="Q174" s="5"/>
      <c r="R174" s="5"/>
      <c r="S174" s="5"/>
      <c r="T174" s="5"/>
      <c r="U174" s="5"/>
    </row>
    <row r="175" spans="1:21">
      <c r="A175" s="23"/>
      <c r="B175" s="24"/>
      <c r="C175" s="55"/>
      <c r="D175" s="24"/>
      <c r="E175" s="25"/>
      <c r="F175" s="24">
        <f t="shared" si="9"/>
        <v>800000</v>
      </c>
      <c r="G175" s="26">
        <f t="shared" si="10"/>
        <v>0</v>
      </c>
      <c r="H175" s="30"/>
      <c r="I175" s="53"/>
      <c r="J175" s="56"/>
      <c r="K175" s="64">
        <v>30</v>
      </c>
      <c r="L175" s="64"/>
      <c r="M175" s="5"/>
      <c r="N175" s="5"/>
      <c r="O175" s="5"/>
      <c r="P175" s="5"/>
      <c r="Q175" s="5"/>
      <c r="R175" s="5"/>
      <c r="S175" s="5"/>
      <c r="T175" s="5"/>
      <c r="U175" s="5"/>
    </row>
    <row r="176" spans="1:21">
      <c r="A176" s="23"/>
      <c r="B176" s="24"/>
      <c r="C176" s="55"/>
      <c r="D176" s="24"/>
      <c r="E176" s="25"/>
      <c r="F176" s="24">
        <f t="shared" si="9"/>
        <v>800000</v>
      </c>
      <c r="G176" s="26">
        <f t="shared" si="10"/>
        <v>0</v>
      </c>
      <c r="H176" s="30"/>
      <c r="I176" s="53"/>
      <c r="J176" s="56"/>
      <c r="K176" s="64">
        <v>31</v>
      </c>
      <c r="L176" s="64"/>
      <c r="M176" s="5"/>
      <c r="N176" s="5"/>
      <c r="O176" s="5"/>
      <c r="P176" s="5"/>
      <c r="Q176" s="5"/>
      <c r="R176" s="5"/>
      <c r="S176" s="5"/>
      <c r="T176" s="5"/>
      <c r="U176" s="5"/>
    </row>
    <row r="177" spans="1:21">
      <c r="A177" s="23"/>
      <c r="B177" s="24"/>
      <c r="C177" s="55" t="s">
        <v>72</v>
      </c>
      <c r="D177" s="24">
        <v>800000</v>
      </c>
      <c r="E177" s="25" t="str">
        <f>+C177</f>
        <v>30-06-2025</v>
      </c>
      <c r="F177" s="24">
        <f t="shared" si="9"/>
        <v>0</v>
      </c>
      <c r="G177" s="26">
        <f t="shared" si="10"/>
        <v>0</v>
      </c>
      <c r="H177" s="18">
        <f>+[2]Transze_raty!G64</f>
        <v>0</v>
      </c>
      <c r="I177" s="53"/>
      <c r="J177" s="56">
        <f>+[1]Transze_raty!G64</f>
        <v>0</v>
      </c>
      <c r="K177" s="64">
        <v>29</v>
      </c>
      <c r="L177" s="64">
        <v>1</v>
      </c>
      <c r="M177" s="5"/>
      <c r="N177" s="5"/>
      <c r="O177" s="5"/>
      <c r="P177" s="5"/>
      <c r="Q177" s="5"/>
      <c r="R177" s="5"/>
      <c r="S177" s="5"/>
      <c r="T177" s="5"/>
      <c r="U177" s="5"/>
    </row>
    <row r="178" spans="1:21">
      <c r="A178" s="23"/>
      <c r="B178" s="24"/>
      <c r="C178" s="55"/>
      <c r="D178" s="24"/>
      <c r="E178" s="25"/>
      <c r="F178" s="24"/>
      <c r="G178" s="26"/>
      <c r="H178" s="18"/>
      <c r="I178" s="53"/>
      <c r="J178" s="56"/>
      <c r="K178" s="57"/>
      <c r="L178" s="57"/>
      <c r="M178" s="5"/>
      <c r="N178" s="5"/>
      <c r="O178" s="5"/>
      <c r="P178" s="5"/>
      <c r="Q178" s="5"/>
      <c r="R178" s="5"/>
      <c r="S178" s="5"/>
      <c r="T178" s="5"/>
      <c r="U178" s="5"/>
    </row>
    <row r="179" spans="1:21">
      <c r="A179" s="23"/>
      <c r="B179" s="24"/>
      <c r="C179" s="55"/>
      <c r="D179" s="24"/>
      <c r="E179" s="25"/>
      <c r="F179" s="24"/>
      <c r="G179" s="26"/>
      <c r="H179" s="18"/>
      <c r="I179" s="53"/>
      <c r="J179" s="31"/>
      <c r="K179" s="57"/>
      <c r="L179" s="57"/>
      <c r="M179" s="5"/>
      <c r="N179" s="5"/>
      <c r="O179" s="5"/>
      <c r="P179" s="5"/>
      <c r="Q179" s="5"/>
      <c r="R179" s="5"/>
      <c r="S179" s="5"/>
      <c r="T179" s="5"/>
      <c r="U179" s="5"/>
    </row>
    <row r="180" spans="1:21">
      <c r="A180" s="23"/>
      <c r="B180" s="24"/>
      <c r="C180" s="55"/>
      <c r="D180" s="24"/>
      <c r="E180" s="20"/>
      <c r="F180" s="20"/>
      <c r="G180" s="21"/>
      <c r="H180" s="18"/>
      <c r="I180" s="53"/>
      <c r="J180" s="17"/>
      <c r="K180" s="57"/>
      <c r="L180" s="57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3.5" thickBot="1">
      <c r="A181" s="32" t="s">
        <v>73</v>
      </c>
      <c r="B181" s="33">
        <f t="shared" ref="B181" si="12">+SUM(B21:B177)</f>
        <v>17500000</v>
      </c>
      <c r="C181" s="33"/>
      <c r="D181" s="33">
        <f>+SUM(D21:D177)</f>
        <v>17500000</v>
      </c>
      <c r="E181" s="34"/>
      <c r="F181" s="34"/>
      <c r="G181" s="35">
        <f>+SUM(G21:G177)</f>
        <v>0</v>
      </c>
      <c r="H181" s="36">
        <f>+SUM(H21:H177)</f>
        <v>0</v>
      </c>
      <c r="I181" s="36">
        <f>+SUM(I21:I177)</f>
        <v>0</v>
      </c>
      <c r="J181" s="31">
        <f>+SUM(J21:J177)</f>
        <v>0</v>
      </c>
      <c r="K181" s="57"/>
      <c r="L181" s="57"/>
      <c r="M181" s="5"/>
      <c r="N181" s="5"/>
      <c r="O181" s="5"/>
      <c r="P181" s="5"/>
      <c r="Q181" s="5"/>
      <c r="R181" s="5"/>
      <c r="S181" s="5"/>
      <c r="T181" s="5"/>
      <c r="U181" s="5"/>
    </row>
    <row r="182" spans="1:21">
      <c r="A182" s="37"/>
      <c r="B182" s="37"/>
      <c r="C182" s="37"/>
      <c r="D182" s="37"/>
      <c r="E182" s="37"/>
      <c r="F182" s="37"/>
      <c r="G182" s="37"/>
      <c r="H182" s="58"/>
      <c r="I182" s="50"/>
      <c r="J182" s="37"/>
      <c r="K182" s="37"/>
      <c r="L182" s="37"/>
    </row>
    <row r="183" spans="1:21">
      <c r="A183" s="59"/>
      <c r="B183" s="60" t="s">
        <v>83</v>
      </c>
      <c r="C183" s="60"/>
      <c r="D183" s="59"/>
      <c r="E183" s="59"/>
      <c r="F183" s="59"/>
      <c r="G183" s="61"/>
      <c r="H183" s="59"/>
      <c r="I183" s="59"/>
      <c r="J183" s="37"/>
      <c r="K183" s="37"/>
      <c r="L183" s="37"/>
    </row>
    <row r="184" spans="1:21">
      <c r="A184" s="59"/>
      <c r="B184" s="60"/>
      <c r="C184" s="60"/>
      <c r="D184" s="59"/>
      <c r="E184" s="59"/>
      <c r="F184" s="59"/>
      <c r="G184" s="59"/>
      <c r="H184" s="59"/>
      <c r="I184" s="59"/>
      <c r="J184" s="37"/>
      <c r="K184" s="37"/>
      <c r="L184" s="37"/>
    </row>
    <row r="185" spans="1:21">
      <c r="A185" s="59"/>
      <c r="B185" s="76" t="s">
        <v>86</v>
      </c>
      <c r="C185" s="76"/>
      <c r="D185" s="76"/>
      <c r="E185" s="76"/>
      <c r="F185" s="76"/>
      <c r="G185" s="76"/>
      <c r="H185" s="76"/>
      <c r="I185" s="76"/>
      <c r="J185" s="37"/>
      <c r="K185" s="37"/>
      <c r="L185" s="37"/>
    </row>
    <row r="186" spans="1:21">
      <c r="A186" s="59"/>
      <c r="B186" s="76" t="s">
        <v>85</v>
      </c>
      <c r="C186" s="76"/>
      <c r="D186" s="76"/>
      <c r="E186" s="76"/>
      <c r="F186" s="76"/>
      <c r="G186" s="76"/>
      <c r="H186" s="76"/>
      <c r="I186" s="76"/>
      <c r="J186" s="37"/>
      <c r="K186" s="37"/>
      <c r="L186" s="37"/>
    </row>
    <row r="187" spans="1:21">
      <c r="A187" s="59"/>
      <c r="B187" s="76"/>
      <c r="C187" s="76"/>
      <c r="D187" s="76"/>
      <c r="E187" s="76"/>
      <c r="F187" s="76"/>
      <c r="G187" s="76"/>
      <c r="H187" s="76"/>
      <c r="I187" s="76"/>
      <c r="J187" s="37"/>
      <c r="K187" s="37"/>
      <c r="L187" s="37"/>
    </row>
    <row r="188" spans="1:21">
      <c r="A188" s="60" t="s">
        <v>87</v>
      </c>
      <c r="B188" s="59"/>
      <c r="C188" s="60"/>
      <c r="D188" s="59"/>
      <c r="E188" s="59"/>
      <c r="F188" s="59"/>
      <c r="G188" s="59"/>
      <c r="H188" s="59"/>
      <c r="I188" s="59"/>
      <c r="J188" s="37"/>
      <c r="K188" s="37"/>
      <c r="L188" s="37"/>
    </row>
    <row r="189" spans="1:21" ht="32.25" hidden="1" customHeight="1">
      <c r="A189" s="16" t="s">
        <v>84</v>
      </c>
      <c r="B189" s="15"/>
      <c r="C189" s="16"/>
      <c r="D189" s="15"/>
      <c r="E189" s="15"/>
      <c r="F189" s="15"/>
      <c r="G189" s="15"/>
      <c r="H189" s="15"/>
      <c r="I189" s="15"/>
    </row>
    <row r="190" spans="1:21" ht="15.75" hidden="1">
      <c r="A190" s="66"/>
      <c r="B190" s="66"/>
      <c r="C190" s="66"/>
      <c r="D190" s="66"/>
      <c r="E190" s="66"/>
      <c r="F190" s="66"/>
      <c r="G190" s="66"/>
      <c r="H190" s="66"/>
    </row>
    <row r="191" spans="1:21" ht="32.25" hidden="1" customHeight="1">
      <c r="A191" s="66"/>
      <c r="B191" s="66"/>
      <c r="C191" s="66"/>
      <c r="D191" s="66"/>
      <c r="E191" s="66"/>
      <c r="F191" s="66"/>
      <c r="G191" s="66"/>
      <c r="H191" s="66"/>
    </row>
    <row r="192" spans="1:21" ht="15" hidden="1" customHeight="1">
      <c r="A192" s="66"/>
      <c r="B192" s="66"/>
      <c r="C192" s="66"/>
      <c r="D192" s="66"/>
      <c r="E192" s="66"/>
      <c r="F192" s="66"/>
      <c r="G192" s="66"/>
      <c r="H192" s="66"/>
    </row>
    <row r="193" spans="1:8" ht="30.75" hidden="1" customHeight="1">
      <c r="A193" s="66"/>
      <c r="B193" s="66"/>
      <c r="C193" s="66"/>
      <c r="D193" s="66"/>
      <c r="E193" s="66"/>
      <c r="F193" s="66"/>
      <c r="G193" s="66"/>
      <c r="H193" s="66"/>
    </row>
    <row r="194" spans="1:8" ht="31.5" hidden="1" customHeight="1">
      <c r="A194" s="66"/>
      <c r="B194" s="66"/>
      <c r="C194" s="66"/>
      <c r="D194" s="66"/>
      <c r="E194" s="66"/>
      <c r="F194" s="66"/>
      <c r="G194" s="66"/>
      <c r="H194" s="66"/>
    </row>
    <row r="195" spans="1:8" ht="15.75" hidden="1">
      <c r="A195" s="66"/>
      <c r="B195" s="66"/>
      <c r="C195" s="66"/>
      <c r="D195" s="66"/>
      <c r="E195" s="66"/>
      <c r="F195" s="66"/>
      <c r="G195" s="66"/>
      <c r="H195" s="66"/>
    </row>
    <row r="196" spans="1:8" ht="15.75" hidden="1">
      <c r="A196" s="66"/>
      <c r="B196" s="66"/>
      <c r="C196" s="66"/>
      <c r="D196" s="66"/>
      <c r="E196" s="66"/>
      <c r="F196" s="66"/>
      <c r="G196" s="66"/>
      <c r="H196" s="66"/>
    </row>
    <row r="197" spans="1:8" ht="48.75" hidden="1" customHeight="1">
      <c r="A197" s="66"/>
      <c r="B197" s="66"/>
      <c r="C197" s="66"/>
      <c r="D197" s="66"/>
      <c r="E197" s="66"/>
      <c r="F197" s="66"/>
      <c r="G197" s="66"/>
      <c r="H197" s="66"/>
    </row>
    <row r="198" spans="1:8" ht="33.75" hidden="1" customHeight="1">
      <c r="A198" s="66"/>
      <c r="B198" s="66"/>
      <c r="C198" s="66"/>
      <c r="D198" s="66"/>
      <c r="E198" s="66"/>
      <c r="F198" s="66"/>
      <c r="G198" s="66"/>
      <c r="H198" s="66"/>
    </row>
    <row r="199" spans="1:8" ht="79.5" hidden="1" customHeight="1">
      <c r="A199" s="66"/>
      <c r="B199" s="66"/>
      <c r="C199" s="66"/>
      <c r="D199" s="66"/>
      <c r="E199" s="66"/>
      <c r="F199" s="66"/>
      <c r="G199" s="66"/>
      <c r="H199" s="66"/>
    </row>
    <row r="200" spans="1:8" ht="31.5" hidden="1" customHeight="1">
      <c r="A200" s="67"/>
      <c r="B200" s="67"/>
      <c r="C200" s="67"/>
      <c r="D200" s="67"/>
      <c r="E200" s="67"/>
      <c r="F200" s="67"/>
      <c r="G200" s="67"/>
      <c r="H200" s="67"/>
    </row>
    <row r="201" spans="1:8" ht="15.75" hidden="1">
      <c r="A201" s="9"/>
      <c r="B201" s="10"/>
      <c r="C201" s="10"/>
      <c r="D201" s="10"/>
      <c r="E201" s="10"/>
      <c r="F201" s="10"/>
      <c r="G201" s="14"/>
      <c r="H201" s="10"/>
    </row>
    <row r="202" spans="1:8" ht="15.75">
      <c r="A202" s="9"/>
      <c r="B202" s="10"/>
      <c r="C202" s="10"/>
      <c r="D202" s="10"/>
      <c r="E202" s="10"/>
      <c r="F202" s="10"/>
      <c r="G202" s="14"/>
      <c r="H202" s="10"/>
    </row>
    <row r="203" spans="1:8" ht="15.75">
      <c r="A203" s="65"/>
      <c r="B203" s="65"/>
      <c r="C203" s="65"/>
      <c r="D203" s="65"/>
      <c r="E203" s="65"/>
      <c r="F203" s="65"/>
      <c r="G203" s="65"/>
      <c r="H203" s="65"/>
    </row>
    <row r="204" spans="1:8" ht="15.75">
      <c r="A204" s="1"/>
      <c r="C204" s="4"/>
    </row>
  </sheetData>
  <mergeCells count="27">
    <mergeCell ref="B185:I185"/>
    <mergeCell ref="B186:I186"/>
    <mergeCell ref="B187:I187"/>
    <mergeCell ref="E16:E18"/>
    <mergeCell ref="F16:F18"/>
    <mergeCell ref="H16:H18"/>
    <mergeCell ref="G16:G18"/>
    <mergeCell ref="K16:L18"/>
    <mergeCell ref="B5:C6"/>
    <mergeCell ref="A16:A18"/>
    <mergeCell ref="B16:B18"/>
    <mergeCell ref="C16:C18"/>
    <mergeCell ref="D16:D18"/>
    <mergeCell ref="I16:I18"/>
    <mergeCell ref="J16:J18"/>
    <mergeCell ref="A203:H203"/>
    <mergeCell ref="A190:H190"/>
    <mergeCell ref="A191:H191"/>
    <mergeCell ref="A192:H192"/>
    <mergeCell ref="A193:H193"/>
    <mergeCell ref="A194:H194"/>
    <mergeCell ref="A195:H195"/>
    <mergeCell ref="A196:H196"/>
    <mergeCell ref="A197:H197"/>
    <mergeCell ref="A198:H198"/>
    <mergeCell ref="A199:H199"/>
    <mergeCell ref="A200:H200"/>
  </mergeCells>
  <conditionalFormatting sqref="A12:A15">
    <cfRule type="expression" dxfId="0" priority="1" stopIfTrue="1">
      <formula>"g10"</formula>
    </cfRule>
  </conditionalFormatting>
  <pageMargins left="0.74803149606299213" right="0.74803149606299213" top="0.98425196850393704" bottom="0.98425196850393704" header="0.51181102362204722" footer="0.51181102362204722"/>
  <pageSetup paperSize="9" scale="3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kalkulacja ceny oferty</vt:lpstr>
      <vt:lpstr>Arkusz1</vt:lpstr>
      <vt:lpstr>Arkusz2</vt:lpstr>
      <vt:lpstr>Arkusz3</vt:lpstr>
      <vt:lpstr>'kalkulacja ceny oferty'!Obszar_wydruku</vt:lpstr>
    </vt:vector>
  </TitlesOfParts>
  <Company>Tractebel Engineering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bkp</dc:creator>
  <cp:lastModifiedBy>user</cp:lastModifiedBy>
  <cp:lastPrinted>2012-09-05T10:35:34Z</cp:lastPrinted>
  <dcterms:created xsi:type="dcterms:W3CDTF">2012-04-26T08:32:15Z</dcterms:created>
  <dcterms:modified xsi:type="dcterms:W3CDTF">2012-10-25T09:26:00Z</dcterms:modified>
</cp:coreProperties>
</file>